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korisnik</author>
    <author>Katarina</author>
  </authors>
  <commentList>
    <comment ref="G18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učenici-prijevoz (izleti)</t>
        </r>
      </text>
    </comment>
    <comment ref="B76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prsten potpore-nema ga u planu 2020,2021,22…i ga stavljamo u naš plan</t>
        </r>
      </text>
    </comment>
    <comment ref="F3" authorId="1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H193" authorId="1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vlastita-višak
</t>
        </r>
      </text>
    </comment>
    <comment ref="H191" authorId="1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vlastita-višak
</t>
        </r>
      </text>
    </comment>
    <comment ref="H238" authorId="1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<sst xmlns="http://schemas.openxmlformats.org/spreadsheetml/2006/main" count="313" uniqueCount="205">
  <si>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</si>
  <si>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</si>
  <si>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</si>
  <si>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</si>
  <si>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</si>
  <si>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</si>
  <si>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</si>
  <si>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</si>
  <si>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</si>
  <si>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</si>
  <si>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</si>
  <si>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</si>
  <si>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</si>
  <si>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</si>
  <si>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</si>
  <si>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</si>
  <si>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</si>
  <si>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</si>
  <si>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</si>
  <si>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</si>
  <si>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</si>
  <si>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</si>
  <si>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</si>
  <si>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</si>
  <si>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</si>
  <si>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</si>
  <si>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</si>
  <si>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</si>
  <si>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</si>
  <si>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</si>
  <si>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</si>
  <si>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</si>
  <si>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</si>
  <si>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</si>
  <si>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</si>
  <si>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</si>
  <si>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</si>
  <si>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</si>
  <si>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</si>
  <si>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</si>
  <si>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</si>
  <si>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</si>
  <si>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</si>
  <si>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</si>
  <si>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</si>
  <si>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</si>
  <si>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</si>
  <si>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</si>
  <si>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</si>
  <si>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</si>
  <si>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</si>
  <si>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</si>
  <si>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</si>
  <si>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</si>
  <si>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</si>
  <si>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</si>
  <si>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 xml:space="preserve">Rashodi poslovanja </t>
  </si>
  <si>
    <t>TEKUĆE INVESTICIJSKO ODRŽAVANJE- minimalni standard</t>
  </si>
  <si>
    <t>Program 1001</t>
  </si>
  <si>
    <t>KAPITALNO ULAGANJE U OSNOVNO ŠKOLSTVO</t>
  </si>
  <si>
    <t>INTELEKTUALNE  USLUGE</t>
  </si>
  <si>
    <t>POJAČANI STANDARD U ŠKOLSTVU</t>
  </si>
  <si>
    <t>Aktivnost A100001</t>
  </si>
  <si>
    <t>3</t>
  </si>
  <si>
    <t>32</t>
  </si>
  <si>
    <t>323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</si>
  <si>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</si>
  <si>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</si>
  <si>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</si>
  <si>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</si>
  <si>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</si>
  <si>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</si>
  <si>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</si>
  <si>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SVJETSKI DAN UČITELJA</t>
  </si>
  <si>
    <t>Tekući projekt T100006</t>
  </si>
  <si>
    <t>OSTALE IZVANŠKOLSKE AKTIVNOSTI</t>
  </si>
  <si>
    <t>Tekući projekt  T100015</t>
  </si>
  <si>
    <t>UČENIČKE ZADRUGE</t>
  </si>
  <si>
    <t>Tekući projekt T100027</t>
  </si>
  <si>
    <t>MEĐUNARODNA SURADNJA</t>
  </si>
  <si>
    <t>Tekući projekt T100031</t>
  </si>
  <si>
    <t>PRSTEN POTPORE- III</t>
  </si>
  <si>
    <t>Tekući projekt  T100038</t>
  </si>
  <si>
    <t>"PROGRAMI DJEČJEG STVARALAŠTVA"</t>
  </si>
  <si>
    <t xml:space="preserve">Tekući projekt T100040 </t>
  </si>
  <si>
    <t>STRUČNO USAVRŠAVANJE DJELATNIKA U ŠKOLSTVU</t>
  </si>
  <si>
    <t xml:space="preserve">Tekući projekt T100041 </t>
  </si>
  <si>
    <t>E-TEHNIČAR</t>
  </si>
  <si>
    <t xml:space="preserve">Tekući projekt T100049 </t>
  </si>
  <si>
    <t>EU PROJEKTI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</si>
  <si>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</si>
  <si>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</si>
  <si>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</si>
  <si>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</si>
  <si>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</si>
  <si>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</si>
  <si>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</si>
  <si>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</si>
  <si>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</si>
  <si>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</si>
  <si>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</si>
  <si>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r>
      <t xml:space="preserve">U ovaj program se upisuju sve aktivnosti kojima </t>
    </r>
    <r>
      <rPr>
        <b/>
        <sz val="10"/>
        <color indexed="8"/>
        <rFont val="Arial"/>
        <family val="2"/>
      </rPr>
      <t xml:space="preserve">izvor financiranja </t>
    </r>
    <r>
      <rPr>
        <b/>
        <sz val="10"/>
        <color indexed="10"/>
        <rFont val="Arial"/>
        <family val="2"/>
      </rPr>
      <t>nije</t>
    </r>
    <r>
      <rPr>
        <b/>
        <sz val="10"/>
        <color indexed="8"/>
        <rFont val="Arial"/>
        <family val="2"/>
      </rPr>
      <t xml:space="preserve"> ZŽ</t>
    </r>
    <r>
      <rPr>
        <sz val="10"/>
        <color indexed="8"/>
        <rFont val="Arial"/>
        <family val="2"/>
      </rPr>
      <t xml:space="preserve"> ( prihodi za posebne namjene, Pomoći, Vlasiti prihodi, Donacije), bez obzira ako je naziv aktivnosti isti kao što je naziv aktivnosti u drugom programu</t>
    </r>
  </si>
  <si>
    <t>ADMINISTRATIVNO, TEHNIČKO I STRUČNO OSOBLJE</t>
  </si>
  <si>
    <t>Aktivnost A100002</t>
  </si>
  <si>
    <t>Plaće zaposlenika i svi slični troškovi kojima izvor nije ZŽ</t>
  </si>
  <si>
    <t>Tekući projekt  T100002</t>
  </si>
  <si>
    <t>ŠKOLSKA KUHINJA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</si>
  <si>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</si>
  <si>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</si>
  <si>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</si>
  <si>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</si>
  <si>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</si>
  <si>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</si>
  <si>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</si>
  <si>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</si>
  <si>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</si>
  <si>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</si>
  <si>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</si>
  <si>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T100015</t>
  </si>
  <si>
    <t>GLAZBENA ŠKOLA</t>
  </si>
  <si>
    <t>Tekući projekt T100016</t>
  </si>
  <si>
    <t>NABAVA UDŽBENIKA ZA UČENIKA</t>
  </si>
  <si>
    <t>Tekući projekt T100017</t>
  </si>
  <si>
    <t>Tekući projekt  T100019</t>
  </si>
  <si>
    <t>PRIJEVOZ UČENIKA S TEŠKOĆAMA</t>
  </si>
  <si>
    <t>Tekući projekt T100020</t>
  </si>
  <si>
    <t>NABAVA UDŽBENIKA ZA UČENIKE</t>
  </si>
  <si>
    <t>Tekući projekt T100021</t>
  </si>
  <si>
    <t>NABAVA PRIJEVOZNIH SREDSTAVA</t>
  </si>
  <si>
    <t>Tekući projekt T100023</t>
  </si>
  <si>
    <t>PROVEDBA KURIKULARNE REFORME</t>
  </si>
  <si>
    <t>Izvor ZŽ</t>
  </si>
  <si>
    <t xml:space="preserve">Izvor ZŽ </t>
  </si>
  <si>
    <t xml:space="preserve">Rashodi poslovanja po izvorima financiranja koji nije DEC ili ZŽ </t>
  </si>
  <si>
    <t xml:space="preserve">Ovdje je upisana većina postojećih aktivnosti, neke od njih su Rebalansom svedene na nulu, ali je za očekivati da će u narednim razdobljima biti ponovno korištene. </t>
  </si>
  <si>
    <t>U ovaj program se upisuje isključivo raspored sredstava iz Odluke Dec po kontima</t>
  </si>
  <si>
    <r>
      <t>Upisujete samo decentralizirana sredstva od Županije (</t>
    </r>
    <r>
      <rPr>
        <b/>
        <sz val="9"/>
        <color indexed="10"/>
        <rFont val="Arial"/>
        <family val="2"/>
      </rPr>
      <t>ne po drugim izvorima</t>
    </r>
    <r>
      <rPr>
        <b/>
        <sz val="9"/>
        <color indexed="8"/>
        <rFont val="Arial"/>
        <family val="2"/>
      </rPr>
      <t xml:space="preserve">) </t>
    </r>
  </si>
  <si>
    <r>
      <t>Upisujete samo decentralizirana sredstva od Županije (</t>
    </r>
    <r>
      <rPr>
        <b/>
        <sz val="9"/>
        <color indexed="10"/>
        <rFont val="Arial"/>
        <family val="2"/>
      </rPr>
      <t xml:space="preserve"> ne po drugim izvorima) </t>
    </r>
  </si>
  <si>
    <r>
      <t>Komentar (Uputa,</t>
    </r>
    <r>
      <rPr>
        <b/>
        <sz val="10"/>
        <color indexed="10"/>
        <rFont val="Arial"/>
        <family val="2"/>
      </rPr>
      <t xml:space="preserve"> izbrisati prilikom izrade plana) - sve aktivnosti i programe koje ne koristiti iz ovog primjera izbrisati </t>
    </r>
  </si>
  <si>
    <t xml:space="preserve">Isključivo kapitalni projekti iz Proračuna koji imaju navedenu školu kao proračunskog korisnika  - ostale škole ovo brišu </t>
  </si>
  <si>
    <t xml:space="preserve">Samo projekti kojima je izvor ZŽ  - bez obzira što je nazivlje akitnosti ili projekata  isto kao i u "vanžupanijskom dijelu"  - sredstva se upisuju isključivo sukladno iznosu koji je usvojen u proračunu ili rebalnsu - sukladno ovoj programskoj klasifikaciji 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</si>
  <si>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</si>
  <si>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</si>
  <si>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</si>
  <si>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</si>
  <si>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</si>
  <si>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Naknade za prijevoz, rad na terenu</t>
  </si>
  <si>
    <t>Ostali nespomenuti rashodi poslovanja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</si>
  <si>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</si>
  <si>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</si>
  <si>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</si>
  <si>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</si>
  <si>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</si>
  <si>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</si>
  <si>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</si>
  <si>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</si>
  <si>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</si>
  <si>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</si>
  <si>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</si>
  <si>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</si>
  <si>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</si>
  <si>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</si>
  <si>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</si>
  <si>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</si>
  <si>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</si>
  <si>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Naknade i pristojbe</t>
  </si>
  <si>
    <t>Bankarske usluge i usluge pl.prometa</t>
  </si>
  <si>
    <t>Mater.i dijelovi za tekuće i invest.održ.</t>
  </si>
  <si>
    <t>Usluge tekućeg i invest.održavanja</t>
  </si>
  <si>
    <t>Izvor 1.1 Opći prihodi i primici</t>
  </si>
  <si>
    <t>Izvor 5.P. Minist. Znanosti, obrazovanja i sporta-ESF.</t>
  </si>
  <si>
    <t>A100001</t>
  </si>
  <si>
    <t>Materijal i sirovine</t>
  </si>
  <si>
    <t>Tekući projekt T100001 Oprema škola</t>
  </si>
  <si>
    <t>Rashodi za nabavu proizvedene dugotrajne  imovine</t>
  </si>
  <si>
    <t>Postrojenja i oprema</t>
  </si>
  <si>
    <t>Uredska oprema i namještaj</t>
  </si>
  <si>
    <t>Komunikacijska oprema</t>
  </si>
  <si>
    <t>Uređaji, strojevi i oprema za ost.namjene</t>
  </si>
  <si>
    <t>Knjige, umjetnička djela i ostale izložbene vrijednosti</t>
  </si>
  <si>
    <t>Knjige u knjižnicama</t>
  </si>
  <si>
    <t>OŠ ĐURE DEŽELIĆA IVANIĆ-GRAD</t>
  </si>
  <si>
    <t>Vlastiti prihodi (3.3)</t>
  </si>
  <si>
    <t>Pomoći (5.k)</t>
  </si>
  <si>
    <t>Prihodi za posebne namjene (4.L)</t>
  </si>
  <si>
    <t>Donacije (6)</t>
  </si>
  <si>
    <t>Naknada za nezapošlj.invalida</t>
  </si>
  <si>
    <t>Licence</t>
  </si>
  <si>
    <t>Sitan inventar</t>
  </si>
  <si>
    <t>Usluge telefona, pošte i prijevoza</t>
  </si>
  <si>
    <t>Uredski mater.i ost.mater.ras.-udžben.</t>
  </si>
  <si>
    <t>Oprema</t>
  </si>
  <si>
    <t>Oprema za održavanje i zaštitu</t>
  </si>
  <si>
    <t>Oprema za sport i glazbu</t>
  </si>
  <si>
    <t>Uređaji, strojevi i oprema za ostale namjene</t>
  </si>
  <si>
    <t>DI</t>
  </si>
  <si>
    <t>Materijal za higijenske potrebe i njegu</t>
  </si>
  <si>
    <t>Pomoći 5.K. MZO</t>
  </si>
  <si>
    <t>MINIMALNI STANDARD U OSNOVNOM ŠKOLSTVU- MATERIJALNI I FINANCIJSKI RASHODI-decentralizirana sredstva</t>
  </si>
  <si>
    <t>Ulaganje u objekat</t>
  </si>
  <si>
    <t>PLAN RASHODA I IZDATAKA-Rebalans 2020</t>
  </si>
  <si>
    <t>PLAN PRIHODA I PRIMITAKA-Rebalans 2020</t>
  </si>
  <si>
    <t>PRIJEDLOG PLANA ZA 2021.</t>
  </si>
  <si>
    <t>PRIJEDLOG PLANA ZA 2022.</t>
  </si>
  <si>
    <t>Naknade za rad predstavničkih i izvršnih tijela, povjerenstava i sl.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</si>
</sst>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8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67" fillId="0" borderId="0">
      <alignment/>
      <protection/>
    </xf>
    <xf numFmtId="0" fontId="5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76" fillId="51" borderId="19" xfId="87" applyFont="1" applyFill="1" applyBorder="1" applyAlignment="1">
      <alignment horizontal="left" vertical="center" wrapText="1" readingOrder="1"/>
      <protection/>
    </xf>
    <xf numFmtId="0" fontId="76" fillId="0" borderId="0" xfId="87" applyFont="1" applyFill="1" applyAlignment="1">
      <alignment horizontal="left" vertical="center" wrapText="1" readingOrder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76" fillId="52" borderId="19" xfId="87" applyFont="1" applyFill="1" applyBorder="1" applyAlignment="1">
      <alignment horizontal="left" vertical="center" wrapText="1" readingOrder="1"/>
      <protection/>
    </xf>
    <xf numFmtId="0" fontId="76" fillId="53" borderId="19" xfId="87" applyFont="1" applyFill="1" applyBorder="1" applyAlignment="1">
      <alignment horizontal="center" vertical="center" wrapText="1" readingOrder="1"/>
      <protection/>
    </xf>
    <xf numFmtId="0" fontId="76" fillId="0" borderId="19" xfId="87" applyFont="1" applyBorder="1" applyAlignment="1">
      <alignment horizontal="center" vertical="center" wrapText="1" readingOrder="1"/>
      <protection/>
    </xf>
    <xf numFmtId="0" fontId="76" fillId="0" borderId="19" xfId="87" applyFont="1" applyFill="1" applyBorder="1" applyAlignment="1">
      <alignment horizontal="left" vertical="center" wrapText="1" readingOrder="1"/>
      <protection/>
    </xf>
    <xf numFmtId="0" fontId="26" fillId="35" borderId="19" xfId="0" applyFont="1" applyFill="1" applyBorder="1" applyAlignment="1">
      <alignment horizontal="center" vertical="center" wrapText="1"/>
    </xf>
    <xf numFmtId="0" fontId="26" fillId="50" borderId="19" xfId="0" applyNumberFormat="1" applyFont="1" applyFill="1" applyBorder="1" applyAlignment="1" applyProtection="1">
      <alignment horizontal="center"/>
      <protection/>
    </xf>
    <xf numFmtId="0" fontId="26" fillId="50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0" fontId="26" fillId="54" borderId="19" xfId="0" applyNumberFormat="1" applyFont="1" applyFill="1" applyBorder="1" applyAlignment="1" applyProtection="1">
      <alignment horizontal="center"/>
      <protection/>
    </xf>
    <xf numFmtId="0" fontId="26" fillId="54" borderId="19" xfId="0" applyNumberFormat="1" applyFont="1" applyFill="1" applyBorder="1" applyAlignment="1" applyProtection="1">
      <alignment wrapText="1"/>
      <protection/>
    </xf>
    <xf numFmtId="3" fontId="26" fillId="54" borderId="19" xfId="0" applyNumberFormat="1" applyFont="1" applyFill="1" applyBorder="1" applyAlignment="1" applyProtection="1">
      <alignment/>
      <protection/>
    </xf>
    <xf numFmtId="0" fontId="76" fillId="55" borderId="19" xfId="87" applyFont="1" applyFill="1" applyBorder="1" applyAlignment="1">
      <alignment horizontal="left" vertical="center" wrapText="1" readingOrder="1"/>
      <protection/>
    </xf>
    <xf numFmtId="0" fontId="26" fillId="54" borderId="19" xfId="0" applyNumberFormat="1" applyFont="1" applyFill="1" applyBorder="1" applyAlignment="1" applyProtection="1">
      <alignment horizontal="left" wrapText="1"/>
      <protection/>
    </xf>
    <xf numFmtId="3" fontId="26" fillId="54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76" fillId="56" borderId="19" xfId="87" applyFont="1" applyFill="1" applyBorder="1" applyAlignment="1">
      <alignment horizontal="left" vertical="center" wrapText="1" readingOrder="1"/>
      <protection/>
    </xf>
    <xf numFmtId="3" fontId="26" fillId="20" borderId="19" xfId="0" applyNumberFormat="1" applyFont="1" applyFill="1" applyBorder="1" applyAlignment="1" applyProtection="1">
      <alignment/>
      <protection/>
    </xf>
    <xf numFmtId="3" fontId="26" fillId="54" borderId="19" xfId="0" applyNumberFormat="1" applyFont="1" applyFill="1" applyBorder="1" applyAlignment="1" applyProtection="1">
      <alignment horizontal="center"/>
      <protection/>
    </xf>
    <xf numFmtId="3" fontId="26" fillId="54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wrapText="1"/>
      <protection/>
    </xf>
    <xf numFmtId="3" fontId="26" fillId="18" borderId="19" xfId="0" applyNumberFormat="1" applyFont="1" applyFill="1" applyBorder="1" applyAlignment="1" applyProtection="1">
      <alignment/>
      <protection/>
    </xf>
    <xf numFmtId="3" fontId="76" fillId="56" borderId="19" xfId="87" applyNumberFormat="1" applyFont="1" applyFill="1" applyBorder="1" applyAlignment="1">
      <alignment horizontal="right" vertical="center" wrapText="1" readingOrder="1"/>
      <protection/>
    </xf>
    <xf numFmtId="4" fontId="76" fillId="55" borderId="19" xfId="87" applyNumberFormat="1" applyFont="1" applyFill="1" applyBorder="1" applyAlignment="1">
      <alignment horizontal="right" vertical="center" wrapText="1" readingOrder="1"/>
      <protection/>
    </xf>
    <xf numFmtId="3" fontId="26" fillId="28" borderId="19" xfId="0" applyNumberFormat="1" applyFont="1" applyFill="1" applyBorder="1" applyAlignment="1" applyProtection="1">
      <alignment horizontal="left"/>
      <protection/>
    </xf>
    <xf numFmtId="3" fontId="26" fillId="28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 horizontal="center"/>
      <protection/>
    </xf>
    <xf numFmtId="3" fontId="26" fillId="50" borderId="19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3" fontId="26" fillId="0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horizontal="center"/>
      <protection/>
    </xf>
    <xf numFmtId="3" fontId="26" fillId="28" borderId="19" xfId="0" applyNumberFormat="1" applyFont="1" applyFill="1" applyBorder="1" applyAlignment="1" applyProtection="1">
      <alignment/>
      <protection/>
    </xf>
    <xf numFmtId="3" fontId="76" fillId="52" borderId="19" xfId="87" applyNumberFormat="1" applyFont="1" applyFill="1" applyBorder="1" applyAlignment="1">
      <alignment horizontal="right" vertical="center" wrapText="1" readingOrder="1"/>
      <protection/>
    </xf>
    <xf numFmtId="0" fontId="26" fillId="20" borderId="19" xfId="0" applyNumberFormat="1" applyFont="1" applyFill="1" applyBorder="1" applyAlignment="1" applyProtection="1">
      <alignment horizontal="left"/>
      <protection/>
    </xf>
    <xf numFmtId="0" fontId="26" fillId="20" borderId="19" xfId="0" applyNumberFormat="1" applyFont="1" applyFill="1" applyBorder="1" applyAlignment="1" applyProtection="1">
      <alignment wrapText="1"/>
      <protection/>
    </xf>
    <xf numFmtId="3" fontId="76" fillId="51" borderId="19" xfId="87" applyNumberFormat="1" applyFont="1" applyFill="1" applyBorder="1" applyAlignment="1">
      <alignment horizontal="right" vertical="center" wrapText="1" readingOrder="1"/>
      <protection/>
    </xf>
    <xf numFmtId="3" fontId="76" fillId="0" borderId="19" xfId="87" applyNumberFormat="1" applyFont="1" applyFill="1" applyBorder="1" applyAlignment="1">
      <alignment horizontal="right" vertical="center" wrapText="1" readingOrder="1"/>
      <protection/>
    </xf>
    <xf numFmtId="3" fontId="21" fillId="0" borderId="0" xfId="0" applyNumberFormat="1" applyFont="1" applyAlignment="1">
      <alignment/>
    </xf>
    <xf numFmtId="3" fontId="25" fillId="57" borderId="30" xfId="0" applyNumberFormat="1" applyFont="1" applyFill="1" applyBorder="1" applyAlignment="1" applyProtection="1">
      <alignment/>
      <protection/>
    </xf>
    <xf numFmtId="4" fontId="76" fillId="51" borderId="19" xfId="87" applyNumberFormat="1" applyFont="1" applyFill="1" applyBorder="1" applyAlignment="1">
      <alignment horizontal="right" vertical="center" wrapText="1" readingOrder="1"/>
      <protection/>
    </xf>
    <xf numFmtId="4" fontId="76" fillId="52" borderId="19" xfId="87" applyNumberFormat="1" applyFont="1" applyFill="1" applyBorder="1" applyAlignment="1">
      <alignment horizontal="right" vertical="center" wrapText="1" readingOrder="1"/>
      <protection/>
    </xf>
    <xf numFmtId="4" fontId="26" fillId="54" borderId="19" xfId="0" applyNumberFormat="1" applyFont="1" applyFill="1" applyBorder="1" applyAlignment="1" applyProtection="1">
      <alignment horizontal="right"/>
      <protection/>
    </xf>
    <xf numFmtId="4" fontId="26" fillId="5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77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0" fontId="26" fillId="28" borderId="19" xfId="0" applyNumberFormat="1" applyFont="1" applyFill="1" applyBorder="1" applyAlignment="1" applyProtection="1">
      <alignment horizontal="center" vertical="center" wrapText="1"/>
      <protection/>
    </xf>
    <xf numFmtId="4" fontId="26" fillId="57" borderId="19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1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36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 applyProtection="1" quotePrefix="1">
      <alignment horizontal="left" wrapText="1"/>
      <protection/>
    </xf>
    <xf numFmtId="0" fontId="34" fillId="0" borderId="55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56" xfId="0" applyNumberFormat="1" applyFont="1" applyFill="1" applyBorder="1" applyAlignment="1" applyProtection="1">
      <alignment horizontal="center" wrapText="1"/>
      <protection/>
    </xf>
    <xf numFmtId="0" fontId="25" fillId="0" borderId="57" xfId="0" applyNumberFormat="1" applyFont="1" applyFill="1" applyBorder="1" applyAlignment="1" applyProtection="1">
      <alignment horizontal="center" wrapText="1"/>
      <protection/>
    </xf>
    <xf numFmtId="0" fontId="25" fillId="0" borderId="58" xfId="0" applyNumberFormat="1" applyFont="1" applyFill="1" applyBorder="1" applyAlignment="1" applyProtection="1">
      <alignment horizontal="center" wrapText="1"/>
      <protection/>
    </xf>
    <xf numFmtId="0" fontId="26" fillId="18" borderId="22" xfId="0" applyNumberFormat="1" applyFont="1" applyFill="1" applyBorder="1" applyAlignment="1" applyProtection="1">
      <alignment horizontal="left" wrapText="1"/>
      <protection/>
    </xf>
    <xf numFmtId="0" fontId="26" fillId="18" borderId="51" xfId="0" applyNumberFormat="1" applyFont="1" applyFill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48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48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4648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46482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74"/>
      <c r="B2" s="174"/>
      <c r="C2" s="174"/>
      <c r="D2" s="174"/>
      <c r="E2" s="174"/>
      <c r="F2" s="174"/>
      <c r="G2" s="174"/>
      <c r="H2" s="174"/>
    </row>
    <row r="3" spans="1:8" ht="48" customHeight="1">
      <c r="A3" s="175" t="s">
        <v>46</v>
      </c>
      <c r="B3" s="175"/>
      <c r="C3" s="175"/>
      <c r="D3" s="175"/>
      <c r="E3" s="175"/>
      <c r="F3" s="175"/>
      <c r="G3" s="175"/>
      <c r="H3" s="175"/>
    </row>
    <row r="4" spans="1:8" s="47" customFormat="1" ht="26.25" customHeight="1">
      <c r="A4" s="175" t="s">
        <v>30</v>
      </c>
      <c r="B4" s="175"/>
      <c r="C4" s="175"/>
      <c r="D4" s="175"/>
      <c r="E4" s="175"/>
      <c r="F4" s="175"/>
      <c r="G4" s="176"/>
      <c r="H4" s="176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43</v>
      </c>
      <c r="G6" s="54" t="s">
        <v>44</v>
      </c>
      <c r="H6" s="55" t="s">
        <v>45</v>
      </c>
      <c r="I6" s="56"/>
    </row>
    <row r="7" spans="1:9" ht="27.75" customHeight="1">
      <c r="A7" s="177" t="s">
        <v>31</v>
      </c>
      <c r="B7" s="178"/>
      <c r="C7" s="178"/>
      <c r="D7" s="178"/>
      <c r="E7" s="179"/>
      <c r="F7" s="69">
        <f>+F8+F9</f>
        <v>7589914</v>
      </c>
      <c r="G7" s="69">
        <f>G8+G9</f>
        <v>0</v>
      </c>
      <c r="H7" s="69">
        <f>+H8+H9</f>
        <v>0</v>
      </c>
      <c r="I7" s="67"/>
    </row>
    <row r="8" spans="1:8" ht="22.5" customHeight="1">
      <c r="A8" s="180" t="s">
        <v>0</v>
      </c>
      <c r="B8" s="181"/>
      <c r="C8" s="181"/>
      <c r="D8" s="181"/>
      <c r="E8" s="182"/>
      <c r="F8" s="72">
        <f>'PLAN PRIHODA'!I17</f>
        <v>7589914</v>
      </c>
      <c r="G8" s="72"/>
      <c r="H8" s="72"/>
    </row>
    <row r="9" spans="1:8" ht="22.5" customHeight="1">
      <c r="A9" s="183" t="s">
        <v>33</v>
      </c>
      <c r="B9" s="182"/>
      <c r="C9" s="182"/>
      <c r="D9" s="182"/>
      <c r="E9" s="182"/>
      <c r="F9" s="72"/>
      <c r="G9" s="72"/>
      <c r="H9" s="72"/>
    </row>
    <row r="10" spans="1:8" ht="22.5" customHeight="1">
      <c r="A10" s="68" t="s">
        <v>32</v>
      </c>
      <c r="B10" s="71"/>
      <c r="C10" s="71"/>
      <c r="D10" s="71"/>
      <c r="E10" s="71"/>
      <c r="F10" s="69">
        <f>+F11+F12</f>
        <v>7589914</v>
      </c>
      <c r="G10" s="69">
        <f>+G11+G12</f>
        <v>7589914</v>
      </c>
      <c r="H10" s="69">
        <f>+H11+H12</f>
        <v>7589914</v>
      </c>
    </row>
    <row r="11" spans="1:10" ht="22.5" customHeight="1">
      <c r="A11" s="184" t="s">
        <v>1</v>
      </c>
      <c r="B11" s="181"/>
      <c r="C11" s="181"/>
      <c r="D11" s="181"/>
      <c r="E11" s="185"/>
      <c r="F11" s="72">
        <f>'PLAN RASHODA I IZDATAKA'!D106</f>
        <v>7589914</v>
      </c>
      <c r="G11" s="72">
        <f>'PLAN RASHODA I IZDATAKA'!M106</f>
        <v>7589914</v>
      </c>
      <c r="H11" s="58">
        <f>'PLAN RASHODA I IZDATAKA'!N106</f>
        <v>7589914</v>
      </c>
      <c r="I11" s="37"/>
      <c r="J11" s="37"/>
    </row>
    <row r="12" spans="1:10" ht="22.5" customHeight="1">
      <c r="A12" s="186" t="s">
        <v>37</v>
      </c>
      <c r="B12" s="182"/>
      <c r="C12" s="182"/>
      <c r="D12" s="182"/>
      <c r="E12" s="182"/>
      <c r="F12" s="57"/>
      <c r="G12" s="57"/>
      <c r="H12" s="58"/>
      <c r="I12" s="37"/>
      <c r="J12" s="37"/>
    </row>
    <row r="13" spans="1:10" ht="22.5" customHeight="1">
      <c r="A13" s="187" t="s">
        <v>2</v>
      </c>
      <c r="B13" s="178"/>
      <c r="C13" s="178"/>
      <c r="D13" s="178"/>
      <c r="E13" s="178"/>
      <c r="F13" s="70">
        <f>+F7-F10</f>
        <v>0</v>
      </c>
      <c r="G13" s="70">
        <f>+G7-G10</f>
        <v>-7589914</v>
      </c>
      <c r="H13" s="70">
        <f>+H7-H10</f>
        <v>-7589914</v>
      </c>
      <c r="J13" s="37"/>
    </row>
    <row r="14" spans="1:8" ht="25.5" customHeight="1">
      <c r="A14" s="175"/>
      <c r="B14" s="188"/>
      <c r="C14" s="188"/>
      <c r="D14" s="188"/>
      <c r="E14" s="188"/>
      <c r="F14" s="189"/>
      <c r="G14" s="189"/>
      <c r="H14" s="189"/>
    </row>
    <row r="15" spans="1:10" ht="27.75" customHeight="1">
      <c r="A15" s="50"/>
      <c r="B15" s="51"/>
      <c r="C15" s="51"/>
      <c r="D15" s="52"/>
      <c r="E15" s="53"/>
      <c r="F15" s="54" t="s">
        <v>43</v>
      </c>
      <c r="G15" s="54" t="s">
        <v>44</v>
      </c>
      <c r="H15" s="55" t="s">
        <v>45</v>
      </c>
      <c r="J15" s="37"/>
    </row>
    <row r="16" spans="1:10" ht="30.75" customHeight="1">
      <c r="A16" s="190" t="s">
        <v>38</v>
      </c>
      <c r="B16" s="191"/>
      <c r="C16" s="191"/>
      <c r="D16" s="191"/>
      <c r="E16" s="192"/>
      <c r="F16" s="73">
        <v>369048</v>
      </c>
      <c r="G16" s="73">
        <f>F16-F17</f>
        <v>176556</v>
      </c>
      <c r="H16" s="74"/>
      <c r="J16" s="37"/>
    </row>
    <row r="17" spans="1:10" ht="34.5" customHeight="1">
      <c r="A17" s="193" t="s">
        <v>39</v>
      </c>
      <c r="B17" s="194"/>
      <c r="C17" s="194"/>
      <c r="D17" s="194"/>
      <c r="E17" s="195"/>
      <c r="F17" s="75">
        <v>192492</v>
      </c>
      <c r="G17" s="75"/>
      <c r="H17" s="70"/>
      <c r="J17" s="37"/>
    </row>
    <row r="18" spans="1:10" s="42" customFormat="1" ht="25.5" customHeight="1">
      <c r="A18" s="198"/>
      <c r="B18" s="188"/>
      <c r="C18" s="188"/>
      <c r="D18" s="188"/>
      <c r="E18" s="188"/>
      <c r="F18" s="189"/>
      <c r="G18" s="189"/>
      <c r="H18" s="189"/>
      <c r="J18" s="76"/>
    </row>
    <row r="19" spans="1:11" s="42" customFormat="1" ht="27.75" customHeight="1">
      <c r="A19" s="50"/>
      <c r="B19" s="51"/>
      <c r="C19" s="51"/>
      <c r="D19" s="52"/>
      <c r="E19" s="53"/>
      <c r="F19" s="54" t="s">
        <v>43</v>
      </c>
      <c r="G19" s="54" t="s">
        <v>44</v>
      </c>
      <c r="H19" s="55" t="s">
        <v>45</v>
      </c>
      <c r="J19" s="76"/>
      <c r="K19" s="76"/>
    </row>
    <row r="20" spans="1:10" s="42" customFormat="1" ht="22.5" customHeight="1">
      <c r="A20" s="180" t="s">
        <v>3</v>
      </c>
      <c r="B20" s="181"/>
      <c r="C20" s="181"/>
      <c r="D20" s="181"/>
      <c r="E20" s="181"/>
      <c r="F20" s="57"/>
      <c r="G20" s="57"/>
      <c r="H20" s="57"/>
      <c r="J20" s="76"/>
    </row>
    <row r="21" spans="1:8" s="42" customFormat="1" ht="33.75" customHeight="1">
      <c r="A21" s="180" t="s">
        <v>4</v>
      </c>
      <c r="B21" s="181"/>
      <c r="C21" s="181"/>
      <c r="D21" s="181"/>
      <c r="E21" s="181"/>
      <c r="F21" s="57"/>
      <c r="G21" s="57"/>
      <c r="H21" s="57"/>
    </row>
    <row r="22" spans="1:11" s="42" customFormat="1" ht="22.5" customHeight="1">
      <c r="A22" s="187" t="s">
        <v>5</v>
      </c>
      <c r="B22" s="178"/>
      <c r="C22" s="178"/>
      <c r="D22" s="178"/>
      <c r="E22" s="178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8" s="42" customFormat="1" ht="25.5" customHeight="1">
      <c r="A23" s="198"/>
      <c r="B23" s="188"/>
      <c r="C23" s="188"/>
      <c r="D23" s="188"/>
      <c r="E23" s="188"/>
      <c r="F23" s="189"/>
      <c r="G23" s="189"/>
      <c r="H23" s="189"/>
    </row>
    <row r="24" spans="1:8" s="42" customFormat="1" ht="22.5" customHeight="1">
      <c r="A24" s="184" t="s">
        <v>6</v>
      </c>
      <c r="B24" s="181"/>
      <c r="C24" s="181"/>
      <c r="D24" s="181"/>
      <c r="E24" s="181"/>
      <c r="F24" s="57" t="str">
        <f>IF((F13+F17+F22)&lt;&gt;0,"NESLAGANJE ZBROJA",(F13+F17+F22))</f>
        <v>NESLAGANJE ZBROJA</v>
      </c>
      <c r="G24" s="57" t="str">
        <f>IF((G13+G17+G22)&lt;&gt;0,"NESLAGANJE ZBROJA",(G13+G17+G22))</f>
        <v>NESLAGANJE ZBROJA</v>
      </c>
      <c r="H24" s="57" t="str">
        <f>IF((H13+H17+H22)&lt;&gt;0,"NESLAGANJE ZBROJA",(H13+H17+H22))</f>
        <v>NESLAGANJE ZBROJA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196" t="s">
        <v>40</v>
      </c>
      <c r="B26" s="197"/>
      <c r="C26" s="197"/>
      <c r="D26" s="197"/>
      <c r="E26" s="197"/>
      <c r="F26" s="197"/>
      <c r="G26" s="197"/>
      <c r="H26" s="197"/>
    </row>
    <row r="27" ht="12.75">
      <c r="E27" s="78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9"/>
      <c r="F33" s="39"/>
      <c r="G33" s="39"/>
      <c r="H33" s="39"/>
    </row>
    <row r="34" spans="5:8" ht="12.75">
      <c r="E34" s="79"/>
      <c r="F34" s="37"/>
      <c r="G34" s="37"/>
      <c r="H34" s="37"/>
    </row>
    <row r="35" spans="5:8" ht="12.75">
      <c r="E35" s="79"/>
      <c r="F35" s="37"/>
      <c r="G35" s="37"/>
      <c r="H35" s="37"/>
    </row>
    <row r="36" spans="5:8" ht="12.75">
      <c r="E36" s="79"/>
      <c r="F36" s="37"/>
      <c r="G36" s="37"/>
      <c r="H36" s="37"/>
    </row>
    <row r="37" spans="5:8" ht="12.75">
      <c r="E37" s="79"/>
      <c r="F37" s="37"/>
      <c r="G37" s="37"/>
      <c r="H37" s="37"/>
    </row>
    <row r="38" ht="12.75">
      <c r="E38" s="79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120" zoomScaleSheetLayoutView="120" zoomScalePageLayoutView="0" workbookViewId="0" topLeftCell="A1">
      <selection activeCell="B17" sqref="B17:H17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17.710937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5" t="s">
        <v>201</v>
      </c>
      <c r="B1" s="175"/>
      <c r="C1" s="175"/>
      <c r="D1" s="175"/>
      <c r="E1" s="175"/>
      <c r="F1" s="175"/>
      <c r="G1" s="175"/>
      <c r="H1" s="175"/>
    </row>
    <row r="2" spans="1:8" s="1" customFormat="1" ht="13.5" thickBot="1">
      <c r="A2" s="8"/>
      <c r="H2" s="9" t="s">
        <v>7</v>
      </c>
    </row>
    <row r="3" spans="1:8" s="1" customFormat="1" ht="26.25" customHeight="1" thickBot="1">
      <c r="A3" s="63" t="s">
        <v>8</v>
      </c>
      <c r="B3" s="202" t="s">
        <v>35</v>
      </c>
      <c r="C3" s="203"/>
      <c r="D3" s="203"/>
      <c r="E3" s="203"/>
      <c r="F3" s="203"/>
      <c r="G3" s="203"/>
      <c r="H3" s="204"/>
    </row>
    <row r="4" spans="1:8" s="1" customFormat="1" ht="90" thickBot="1">
      <c r="A4" s="64" t="s">
        <v>53</v>
      </c>
      <c r="B4" s="80" t="s">
        <v>9</v>
      </c>
      <c r="C4" s="81" t="s">
        <v>10</v>
      </c>
      <c r="D4" s="81" t="s">
        <v>11</v>
      </c>
      <c r="E4" s="81" t="s">
        <v>12</v>
      </c>
      <c r="F4" s="81" t="s">
        <v>13</v>
      </c>
      <c r="G4" s="81" t="s">
        <v>34</v>
      </c>
      <c r="H4" s="82" t="s">
        <v>15</v>
      </c>
    </row>
    <row r="5" spans="1:8" s="1" customFormat="1" ht="12.75" customHeight="1">
      <c r="A5" s="88">
        <v>636</v>
      </c>
      <c r="B5" s="89">
        <v>7032660</v>
      </c>
      <c r="C5" s="90"/>
      <c r="D5" s="91"/>
      <c r="E5" s="97">
        <f>'PLAN RASHODA I IZDATAKA'!H106-'PLAN RASHODA I IZDATAKA'!H238</f>
        <v>362166</v>
      </c>
      <c r="F5" s="92"/>
      <c r="G5" s="93"/>
      <c r="H5" s="94"/>
    </row>
    <row r="6" spans="1:8" s="1" customFormat="1" ht="12.75">
      <c r="A6" s="95">
        <v>652</v>
      </c>
      <c r="B6" s="96"/>
      <c r="C6" s="97"/>
      <c r="D6" s="97">
        <v>184970</v>
      </c>
      <c r="E6" s="97"/>
      <c r="F6" s="97"/>
      <c r="G6" s="98"/>
      <c r="H6" s="99"/>
    </row>
    <row r="7" spans="1:8" s="1" customFormat="1" ht="12.75">
      <c r="A7" s="95">
        <v>653</v>
      </c>
      <c r="B7" s="96"/>
      <c r="C7" s="97"/>
      <c r="D7" s="97"/>
      <c r="E7" s="97"/>
      <c r="F7" s="97"/>
      <c r="G7" s="98"/>
      <c r="H7" s="99"/>
    </row>
    <row r="8" spans="1:8" s="1" customFormat="1" ht="12.75">
      <c r="A8" s="95">
        <v>661</v>
      </c>
      <c r="B8" s="96"/>
      <c r="C8" s="97">
        <v>4210</v>
      </c>
      <c r="D8" s="97"/>
      <c r="E8" s="97"/>
      <c r="F8" s="97">
        <f>'PLAN PRIHODA'!J16</f>
        <v>0</v>
      </c>
      <c r="G8" s="98"/>
      <c r="H8" s="99"/>
    </row>
    <row r="9" spans="1:8" s="1" customFormat="1" ht="12.75">
      <c r="A9" s="95">
        <v>663</v>
      </c>
      <c r="B9" s="96"/>
      <c r="C9" s="97"/>
      <c r="D9" s="97"/>
      <c r="E9" s="97"/>
      <c r="F9" s="97">
        <f>'PLAN RASHODA I IZDATAKA'!J106</f>
        <v>5908</v>
      </c>
      <c r="G9" s="98"/>
      <c r="H9" s="99"/>
    </row>
    <row r="10" spans="1:8" s="1" customFormat="1" ht="12.75">
      <c r="A10" s="95">
        <v>671</v>
      </c>
      <c r="B10" s="96"/>
      <c r="C10" s="97"/>
      <c r="D10" s="97"/>
      <c r="E10" s="97"/>
      <c r="F10" s="97"/>
      <c r="G10" s="98"/>
      <c r="H10" s="99"/>
    </row>
    <row r="11" spans="1:8" s="1" customFormat="1" ht="12.75">
      <c r="A11" s="95">
        <v>673</v>
      </c>
      <c r="B11" s="96"/>
      <c r="C11" s="97"/>
      <c r="D11" s="97"/>
      <c r="E11" s="97"/>
      <c r="F11" s="97"/>
      <c r="G11" s="98"/>
      <c r="H11" s="99"/>
    </row>
    <row r="12" spans="1:8" s="1" customFormat="1" ht="12.75">
      <c r="A12" s="95">
        <v>922</v>
      </c>
      <c r="B12" s="96"/>
      <c r="C12" s="97"/>
      <c r="D12" s="97"/>
      <c r="E12" s="97"/>
      <c r="F12" s="97"/>
      <c r="G12" s="98"/>
      <c r="H12" s="99"/>
    </row>
    <row r="13" spans="1:8" s="1" customFormat="1" ht="12.75">
      <c r="A13" s="108"/>
      <c r="B13" s="109"/>
      <c r="C13" s="110"/>
      <c r="D13" s="110"/>
      <c r="E13" s="110"/>
      <c r="F13" s="110"/>
      <c r="G13" s="111"/>
      <c r="H13" s="112"/>
    </row>
    <row r="14" spans="1:8" s="1" customFormat="1" ht="12.75">
      <c r="A14" s="108"/>
      <c r="B14" s="109"/>
      <c r="C14" s="110"/>
      <c r="D14" s="110"/>
      <c r="E14" s="110"/>
      <c r="F14" s="110"/>
      <c r="G14" s="111"/>
      <c r="H14" s="112"/>
    </row>
    <row r="15" spans="1:8" s="1" customFormat="1" ht="13.5" thickBot="1">
      <c r="A15" s="100"/>
      <c r="B15" s="101"/>
      <c r="C15" s="102"/>
      <c r="D15" s="102"/>
      <c r="E15" s="102"/>
      <c r="F15" s="102"/>
      <c r="G15" s="103"/>
      <c r="H15" s="104"/>
    </row>
    <row r="16" spans="1:10" s="1" customFormat="1" ht="30" customHeight="1" thickBot="1">
      <c r="A16" s="10" t="s">
        <v>16</v>
      </c>
      <c r="B16" s="105">
        <f>SUM(B5:B15)</f>
        <v>7032660</v>
      </c>
      <c r="C16" s="105">
        <f aca="true" t="shared" si="0" ref="C16:H16">SUM(C5:C15)</f>
        <v>4210</v>
      </c>
      <c r="D16" s="105">
        <f t="shared" si="0"/>
        <v>184970</v>
      </c>
      <c r="E16" s="105">
        <f t="shared" si="0"/>
        <v>362166</v>
      </c>
      <c r="F16" s="105">
        <f t="shared" si="0"/>
        <v>5908</v>
      </c>
      <c r="G16" s="105">
        <f t="shared" si="0"/>
        <v>0</v>
      </c>
      <c r="H16" s="105">
        <f t="shared" si="0"/>
        <v>0</v>
      </c>
      <c r="J16" s="163"/>
    </row>
    <row r="17" spans="1:10" s="1" customFormat="1" ht="28.5" customHeight="1" thickBot="1">
      <c r="A17" s="10" t="s">
        <v>36</v>
      </c>
      <c r="B17" s="199">
        <f>B16+C16+D16+E16+F16+G16+H16</f>
        <v>7589914</v>
      </c>
      <c r="C17" s="200"/>
      <c r="D17" s="200"/>
      <c r="E17" s="200"/>
      <c r="F17" s="200"/>
      <c r="G17" s="200"/>
      <c r="H17" s="201"/>
      <c r="I17" s="163">
        <f>B17</f>
        <v>7589914</v>
      </c>
      <c r="J17" s="163"/>
    </row>
    <row r="18" spans="1:8" ht="12.75">
      <c r="A18" s="6"/>
      <c r="B18" s="6"/>
      <c r="C18" s="6"/>
      <c r="D18" s="7"/>
      <c r="E18" s="11"/>
      <c r="H18" s="9"/>
    </row>
    <row r="19" spans="1:8" ht="26.25" customHeight="1" hidden="1" thickBot="1">
      <c r="A19" s="65" t="s">
        <v>8</v>
      </c>
      <c r="B19" s="202" t="s">
        <v>41</v>
      </c>
      <c r="C19" s="203"/>
      <c r="D19" s="203"/>
      <c r="E19" s="203"/>
      <c r="F19" s="203"/>
      <c r="G19" s="203"/>
      <c r="H19" s="204"/>
    </row>
    <row r="20" spans="1:8" ht="90" hidden="1" thickBot="1">
      <c r="A20" s="66" t="s">
        <v>53</v>
      </c>
      <c r="B20" s="80" t="s">
        <v>9</v>
      </c>
      <c r="C20" s="81" t="s">
        <v>10</v>
      </c>
      <c r="D20" s="81" t="s">
        <v>11</v>
      </c>
      <c r="E20" s="81" t="s">
        <v>12</v>
      </c>
      <c r="F20" s="81" t="s">
        <v>13</v>
      </c>
      <c r="G20" s="81" t="s">
        <v>34</v>
      </c>
      <c r="H20" s="82" t="s">
        <v>15</v>
      </c>
    </row>
    <row r="21" spans="1:8" ht="12.75" hidden="1">
      <c r="A21" s="88">
        <v>65</v>
      </c>
      <c r="B21" s="89"/>
      <c r="C21" s="90"/>
      <c r="D21" s="91"/>
      <c r="E21" s="92"/>
      <c r="F21" s="92"/>
      <c r="G21" s="93"/>
      <c r="H21" s="94"/>
    </row>
    <row r="22" spans="1:8" ht="12.75" hidden="1">
      <c r="A22" s="95">
        <v>66</v>
      </c>
      <c r="B22" s="96"/>
      <c r="C22" s="97"/>
      <c r="D22" s="97"/>
      <c r="E22" s="97"/>
      <c r="F22" s="97"/>
      <c r="G22" s="98"/>
      <c r="H22" s="99"/>
    </row>
    <row r="23" spans="1:8" ht="12.75" hidden="1">
      <c r="A23" s="95">
        <v>67</v>
      </c>
      <c r="B23" s="96"/>
      <c r="C23" s="97"/>
      <c r="D23" s="97"/>
      <c r="E23" s="97"/>
      <c r="F23" s="97"/>
      <c r="G23" s="98"/>
      <c r="H23" s="99"/>
    </row>
    <row r="24" spans="1:8" ht="12.75" hidden="1">
      <c r="A24" s="95">
        <v>92</v>
      </c>
      <c r="B24" s="96"/>
      <c r="C24" s="97"/>
      <c r="D24" s="97"/>
      <c r="E24" s="97"/>
      <c r="F24" s="97"/>
      <c r="G24" s="98"/>
      <c r="H24" s="99"/>
    </row>
    <row r="25" spans="1:8" ht="12.75" hidden="1">
      <c r="A25" s="95"/>
      <c r="B25" s="96"/>
      <c r="C25" s="97"/>
      <c r="D25" s="97"/>
      <c r="E25" s="97"/>
      <c r="F25" s="97"/>
      <c r="G25" s="98"/>
      <c r="H25" s="99"/>
    </row>
    <row r="26" spans="1:8" ht="12.75" hidden="1">
      <c r="A26" s="95"/>
      <c r="B26" s="96"/>
      <c r="C26" s="97"/>
      <c r="D26" s="97"/>
      <c r="E26" s="97"/>
      <c r="F26" s="97"/>
      <c r="G26" s="98"/>
      <c r="H26" s="99"/>
    </row>
    <row r="27" spans="1:8" ht="12.75" hidden="1">
      <c r="A27" s="95"/>
      <c r="B27" s="96"/>
      <c r="C27" s="97"/>
      <c r="D27" s="97"/>
      <c r="E27" s="97"/>
      <c r="F27" s="97"/>
      <c r="G27" s="98"/>
      <c r="H27" s="99"/>
    </row>
    <row r="28" spans="1:8" ht="13.5" hidden="1" thickBot="1">
      <c r="A28" s="100"/>
      <c r="B28" s="101"/>
      <c r="C28" s="102"/>
      <c r="D28" s="102"/>
      <c r="E28" s="102"/>
      <c r="F28" s="102"/>
      <c r="G28" s="103"/>
      <c r="H28" s="104"/>
    </row>
    <row r="29" spans="1:8" s="1" customFormat="1" ht="30" customHeight="1" hidden="1" thickBot="1">
      <c r="A29" s="10" t="s">
        <v>16</v>
      </c>
      <c r="B29" s="105">
        <f>B23</f>
        <v>0</v>
      </c>
      <c r="C29" s="106">
        <f>+C22</f>
        <v>0</v>
      </c>
      <c r="D29" s="106">
        <f>D21</f>
        <v>0</v>
      </c>
      <c r="E29" s="106">
        <v>0</v>
      </c>
      <c r="F29" s="106">
        <f>+F22</f>
        <v>0</v>
      </c>
      <c r="G29" s="106">
        <v>0</v>
      </c>
      <c r="H29" s="107">
        <v>0</v>
      </c>
    </row>
    <row r="30" spans="1:8" s="1" customFormat="1" ht="28.5" customHeight="1" hidden="1" thickBot="1">
      <c r="A30" s="10" t="s">
        <v>42</v>
      </c>
      <c r="B30" s="199">
        <f>B29+C29+D29+E29+F29+G29+H29</f>
        <v>0</v>
      </c>
      <c r="C30" s="200"/>
      <c r="D30" s="200"/>
      <c r="E30" s="200"/>
      <c r="F30" s="200"/>
      <c r="G30" s="200"/>
      <c r="H30" s="201"/>
    </row>
    <row r="31" spans="4:5" ht="13.5" hidden="1" thickBot="1">
      <c r="D31" s="13"/>
      <c r="E31" s="14"/>
    </row>
    <row r="32" spans="1:8" ht="26.25" customHeight="1" hidden="1" thickBot="1">
      <c r="A32" s="65" t="s">
        <v>8</v>
      </c>
      <c r="B32" s="202" t="s">
        <v>47</v>
      </c>
      <c r="C32" s="203"/>
      <c r="D32" s="203"/>
      <c r="E32" s="203"/>
      <c r="F32" s="203"/>
      <c r="G32" s="203"/>
      <c r="H32" s="204"/>
    </row>
    <row r="33" spans="1:8" ht="90" hidden="1" thickBot="1">
      <c r="A33" s="66" t="s">
        <v>53</v>
      </c>
      <c r="B33" s="80" t="s">
        <v>9</v>
      </c>
      <c r="C33" s="81" t="s">
        <v>10</v>
      </c>
      <c r="D33" s="81" t="s">
        <v>11</v>
      </c>
      <c r="E33" s="81" t="s">
        <v>12</v>
      </c>
      <c r="F33" s="81" t="s">
        <v>13</v>
      </c>
      <c r="G33" s="81" t="s">
        <v>34</v>
      </c>
      <c r="H33" s="82" t="s">
        <v>15</v>
      </c>
    </row>
    <row r="34" spans="1:8" ht="12.75" hidden="1">
      <c r="A34" s="88">
        <v>65</v>
      </c>
      <c r="B34" s="89"/>
      <c r="C34" s="90"/>
      <c r="D34" s="91"/>
      <c r="E34" s="92"/>
      <c r="F34" s="92"/>
      <c r="G34" s="93"/>
      <c r="H34" s="94"/>
    </row>
    <row r="35" spans="1:8" ht="12.75" hidden="1">
      <c r="A35" s="95">
        <v>66</v>
      </c>
      <c r="B35" s="96"/>
      <c r="C35" s="97"/>
      <c r="D35" s="97"/>
      <c r="E35" s="97"/>
      <c r="F35" s="97"/>
      <c r="G35" s="98"/>
      <c r="H35" s="99"/>
    </row>
    <row r="36" spans="1:8" ht="12.75" hidden="1">
      <c r="A36" s="95">
        <v>67</v>
      </c>
      <c r="B36" s="96"/>
      <c r="C36" s="97"/>
      <c r="D36" s="97"/>
      <c r="E36" s="97"/>
      <c r="F36" s="97"/>
      <c r="G36" s="98"/>
      <c r="H36" s="99"/>
    </row>
    <row r="37" spans="1:8" ht="12.75" hidden="1">
      <c r="A37" s="95">
        <v>92</v>
      </c>
      <c r="B37" s="96"/>
      <c r="C37" s="97"/>
      <c r="D37" s="97"/>
      <c r="E37" s="97"/>
      <c r="F37" s="97"/>
      <c r="G37" s="98"/>
      <c r="H37" s="99"/>
    </row>
    <row r="38" spans="1:8" ht="12.75" hidden="1">
      <c r="A38" s="95"/>
      <c r="B38" s="96"/>
      <c r="C38" s="97"/>
      <c r="D38" s="97"/>
      <c r="E38" s="97"/>
      <c r="F38" s="97"/>
      <c r="G38" s="98"/>
      <c r="H38" s="99"/>
    </row>
    <row r="39" spans="1:8" ht="13.5" customHeight="1" hidden="1">
      <c r="A39" s="95"/>
      <c r="B39" s="96"/>
      <c r="C39" s="97"/>
      <c r="D39" s="97"/>
      <c r="E39" s="97"/>
      <c r="F39" s="97"/>
      <c r="G39" s="98"/>
      <c r="H39" s="99"/>
    </row>
    <row r="40" spans="1:8" ht="13.5" customHeight="1" hidden="1">
      <c r="A40" s="95"/>
      <c r="B40" s="96"/>
      <c r="C40" s="97"/>
      <c r="D40" s="97"/>
      <c r="E40" s="97"/>
      <c r="F40" s="97"/>
      <c r="G40" s="98"/>
      <c r="H40" s="99"/>
    </row>
    <row r="41" spans="1:8" ht="13.5" customHeight="1" hidden="1" thickBot="1">
      <c r="A41" s="100"/>
      <c r="B41" s="101"/>
      <c r="C41" s="102"/>
      <c r="D41" s="102"/>
      <c r="E41" s="102"/>
      <c r="F41" s="102"/>
      <c r="G41" s="103"/>
      <c r="H41" s="104"/>
    </row>
    <row r="42" spans="1:8" s="1" customFormat="1" ht="30" customHeight="1" hidden="1" thickBot="1">
      <c r="A42" s="10" t="s">
        <v>16</v>
      </c>
      <c r="B42" s="105">
        <f>B36</f>
        <v>0</v>
      </c>
      <c r="C42" s="106">
        <f>+C35</f>
        <v>0</v>
      </c>
      <c r="D42" s="106">
        <f>D34</f>
        <v>0</v>
      </c>
      <c r="E42" s="106">
        <v>0</v>
      </c>
      <c r="F42" s="106">
        <f>+F35</f>
        <v>0</v>
      </c>
      <c r="G42" s="106">
        <v>0</v>
      </c>
      <c r="H42" s="107">
        <v>0</v>
      </c>
    </row>
    <row r="43" spans="1:8" s="1" customFormat="1" ht="28.5" customHeight="1" hidden="1" thickBot="1">
      <c r="A43" s="10" t="s">
        <v>48</v>
      </c>
      <c r="B43" s="199">
        <f>B42+C42+D42+E42+F42+G42+H42</f>
        <v>0</v>
      </c>
      <c r="C43" s="200"/>
      <c r="D43" s="200"/>
      <c r="E43" s="200"/>
      <c r="F43" s="200"/>
      <c r="G43" s="200"/>
      <c r="H43" s="201"/>
    </row>
    <row r="44" spans="3:5" ht="13.5" customHeight="1" hidden="1">
      <c r="C44" s="15"/>
      <c r="D44" s="13"/>
      <c r="E44" s="16"/>
    </row>
    <row r="45" spans="3:5" ht="13.5" customHeight="1" hidden="1">
      <c r="C45" s="15"/>
      <c r="D45" s="17"/>
      <c r="E45" s="18"/>
    </row>
    <row r="46" spans="4:5" ht="13.5" customHeight="1" hidden="1">
      <c r="D46" s="19"/>
      <c r="E46" s="20"/>
    </row>
    <row r="47" spans="4:5" ht="13.5" customHeight="1">
      <c r="D47" s="21"/>
      <c r="E47" s="22"/>
    </row>
    <row r="48" spans="4:5" ht="13.5" customHeight="1">
      <c r="D48" s="13"/>
      <c r="E48" s="14"/>
    </row>
    <row r="49" spans="3:5" ht="28.5" customHeight="1">
      <c r="C49" s="15"/>
      <c r="D49" s="13"/>
      <c r="E49" s="23"/>
    </row>
    <row r="50" spans="3:5" ht="13.5" customHeight="1">
      <c r="C50" s="15"/>
      <c r="D50" s="13"/>
      <c r="E50" s="18"/>
    </row>
    <row r="51" spans="4:5" ht="13.5" customHeight="1">
      <c r="D51" s="13"/>
      <c r="E51" s="14"/>
    </row>
    <row r="52" spans="4:5" ht="13.5" customHeight="1">
      <c r="D52" s="13"/>
      <c r="E52" s="22"/>
    </row>
    <row r="53" spans="4:5" ht="13.5" customHeight="1">
      <c r="D53" s="13"/>
      <c r="E53" s="14"/>
    </row>
    <row r="54" spans="4:5" ht="22.5" customHeight="1">
      <c r="D54" s="13"/>
      <c r="E54" s="24"/>
    </row>
    <row r="55" spans="4:5" ht="13.5" customHeight="1">
      <c r="D55" s="19"/>
      <c r="E55" s="20"/>
    </row>
    <row r="56" spans="2:5" ht="13.5" customHeight="1">
      <c r="B56" s="15"/>
      <c r="D56" s="19"/>
      <c r="E56" s="25"/>
    </row>
    <row r="57" spans="3:5" ht="13.5" customHeight="1">
      <c r="C57" s="15"/>
      <c r="D57" s="19"/>
      <c r="E57" s="26"/>
    </row>
    <row r="58" spans="3:5" ht="13.5" customHeight="1">
      <c r="C58" s="15"/>
      <c r="D58" s="21"/>
      <c r="E58" s="18"/>
    </row>
    <row r="59" spans="4:5" ht="13.5" customHeight="1">
      <c r="D59" s="13"/>
      <c r="E59" s="14"/>
    </row>
    <row r="60" spans="2:5" ht="13.5" customHeight="1">
      <c r="B60" s="15"/>
      <c r="D60" s="13"/>
      <c r="E60" s="16"/>
    </row>
    <row r="61" spans="3:5" ht="13.5" customHeight="1">
      <c r="C61" s="15"/>
      <c r="D61" s="13"/>
      <c r="E61" s="25"/>
    </row>
    <row r="62" spans="3:5" ht="13.5" customHeight="1">
      <c r="C62" s="15"/>
      <c r="D62" s="21"/>
      <c r="E62" s="18"/>
    </row>
    <row r="63" spans="4:5" ht="13.5" customHeight="1">
      <c r="D63" s="19"/>
      <c r="E63" s="14"/>
    </row>
    <row r="64" spans="3:5" ht="13.5" customHeight="1">
      <c r="C64" s="15"/>
      <c r="D64" s="19"/>
      <c r="E64" s="25"/>
    </row>
    <row r="65" spans="4:5" ht="22.5" customHeight="1">
      <c r="D65" s="21"/>
      <c r="E65" s="24"/>
    </row>
    <row r="66" spans="4:5" ht="13.5" customHeight="1">
      <c r="D66" s="13"/>
      <c r="E66" s="14"/>
    </row>
    <row r="67" spans="4:5" ht="13.5" customHeight="1">
      <c r="D67" s="21"/>
      <c r="E67" s="18"/>
    </row>
    <row r="68" spans="4:5" ht="13.5" customHeight="1">
      <c r="D68" s="13"/>
      <c r="E68" s="14"/>
    </row>
    <row r="69" spans="4:5" ht="13.5" customHeight="1">
      <c r="D69" s="13"/>
      <c r="E69" s="14"/>
    </row>
    <row r="70" spans="1:5" ht="13.5" customHeight="1">
      <c r="A70" s="15"/>
      <c r="D70" s="27"/>
      <c r="E70" s="25"/>
    </row>
    <row r="71" spans="2:5" ht="13.5" customHeight="1">
      <c r="B71" s="15"/>
      <c r="C71" s="15"/>
      <c r="D71" s="28"/>
      <c r="E71" s="25"/>
    </row>
    <row r="72" spans="2:5" ht="13.5" customHeight="1">
      <c r="B72" s="15"/>
      <c r="C72" s="15"/>
      <c r="D72" s="28"/>
      <c r="E72" s="16"/>
    </row>
    <row r="73" spans="2:5" ht="13.5" customHeight="1">
      <c r="B73" s="15"/>
      <c r="C73" s="15"/>
      <c r="D73" s="21"/>
      <c r="E73" s="22"/>
    </row>
    <row r="74" spans="4:5" ht="12.75">
      <c r="D74" s="13"/>
      <c r="E74" s="14"/>
    </row>
    <row r="75" spans="2:5" ht="12.75">
      <c r="B75" s="15"/>
      <c r="D75" s="13"/>
      <c r="E75" s="25"/>
    </row>
    <row r="76" spans="3:5" ht="12.75">
      <c r="C76" s="15"/>
      <c r="D76" s="13"/>
      <c r="E76" s="16"/>
    </row>
    <row r="77" spans="3:5" ht="12.75">
      <c r="C77" s="15"/>
      <c r="D77" s="21"/>
      <c r="E77" s="18"/>
    </row>
    <row r="78" spans="4:5" ht="12.75">
      <c r="D78" s="13"/>
      <c r="E78" s="14"/>
    </row>
    <row r="79" spans="4:5" ht="12.75">
      <c r="D79" s="13"/>
      <c r="E79" s="14"/>
    </row>
    <row r="80" spans="4:5" ht="12.75">
      <c r="D80" s="29"/>
      <c r="E80" s="30"/>
    </row>
    <row r="81" spans="4:5" ht="12.75">
      <c r="D81" s="13"/>
      <c r="E81" s="14"/>
    </row>
    <row r="82" spans="4:5" ht="12.75">
      <c r="D82" s="13"/>
      <c r="E82" s="14"/>
    </row>
    <row r="83" spans="4:5" ht="12.75">
      <c r="D83" s="13"/>
      <c r="E83" s="14"/>
    </row>
    <row r="84" spans="4:5" ht="12.75">
      <c r="D84" s="21"/>
      <c r="E84" s="18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13"/>
      <c r="E88" s="14"/>
    </row>
    <row r="89" spans="4:5" ht="12.75">
      <c r="D89" s="13"/>
      <c r="E89" s="14"/>
    </row>
    <row r="90" spans="4:5" ht="12.75">
      <c r="D90" s="13"/>
      <c r="E90" s="14"/>
    </row>
    <row r="91" spans="1:5" ht="28.5" customHeight="1">
      <c r="A91" s="31"/>
      <c r="B91" s="31"/>
      <c r="C91" s="31"/>
      <c r="D91" s="32"/>
      <c r="E91" s="33"/>
    </row>
    <row r="92" spans="3:5" ht="12.75">
      <c r="C92" s="15"/>
      <c r="D92" s="13"/>
      <c r="E92" s="16"/>
    </row>
    <row r="93" spans="4:5" ht="12.75">
      <c r="D93" s="34"/>
      <c r="E93" s="35"/>
    </row>
    <row r="94" spans="4:5" ht="12.75">
      <c r="D94" s="13"/>
      <c r="E94" s="14"/>
    </row>
    <row r="95" spans="4:5" ht="12.75">
      <c r="D95" s="29"/>
      <c r="E95" s="30"/>
    </row>
    <row r="96" spans="4:5" ht="12.75">
      <c r="D96" s="29"/>
      <c r="E96" s="30"/>
    </row>
    <row r="97" spans="4:5" ht="12.75">
      <c r="D97" s="13"/>
      <c r="E97" s="14"/>
    </row>
    <row r="98" spans="4:5" ht="12.75">
      <c r="D98" s="21"/>
      <c r="E98" s="18"/>
    </row>
    <row r="99" spans="4:5" ht="12.75">
      <c r="D99" s="13"/>
      <c r="E99" s="14"/>
    </row>
    <row r="100" spans="4:5" ht="12.75">
      <c r="D100" s="13"/>
      <c r="E100" s="14"/>
    </row>
    <row r="101" spans="4:5" ht="12.75">
      <c r="D101" s="21"/>
      <c r="E101" s="18"/>
    </row>
    <row r="102" spans="4:5" ht="12.75">
      <c r="D102" s="13"/>
      <c r="E102" s="14"/>
    </row>
    <row r="103" spans="4:5" ht="12.75">
      <c r="D103" s="29"/>
      <c r="E103" s="30"/>
    </row>
    <row r="104" spans="4:5" ht="12.75">
      <c r="D104" s="21"/>
      <c r="E104" s="35"/>
    </row>
    <row r="105" spans="4:5" ht="12.75">
      <c r="D105" s="19"/>
      <c r="E105" s="30"/>
    </row>
    <row r="106" spans="4:5" ht="12.75">
      <c r="D106" s="21"/>
      <c r="E106" s="18"/>
    </row>
    <row r="107" spans="4:5" ht="12.75">
      <c r="D107" s="13"/>
      <c r="E107" s="14"/>
    </row>
    <row r="108" spans="3:5" ht="12.75">
      <c r="C108" s="15"/>
      <c r="D108" s="13"/>
      <c r="E108" s="16"/>
    </row>
    <row r="109" spans="4:5" ht="12.75">
      <c r="D109" s="19"/>
      <c r="E109" s="18"/>
    </row>
    <row r="110" spans="4:5" ht="12.75">
      <c r="D110" s="19"/>
      <c r="E110" s="30"/>
    </row>
    <row r="111" spans="3:5" ht="12.75">
      <c r="C111" s="15"/>
      <c r="D111" s="19"/>
      <c r="E111" s="36"/>
    </row>
    <row r="112" spans="3:5" ht="12.75">
      <c r="C112" s="15"/>
      <c r="D112" s="21"/>
      <c r="E112" s="22"/>
    </row>
    <row r="113" spans="4:5" ht="12.75">
      <c r="D113" s="13"/>
      <c r="E113" s="14"/>
    </row>
    <row r="114" spans="4:5" ht="12.75">
      <c r="D114" s="34"/>
      <c r="E114" s="37"/>
    </row>
    <row r="115" spans="4:5" ht="11.25" customHeight="1">
      <c r="D115" s="29"/>
      <c r="E115" s="30"/>
    </row>
    <row r="116" spans="2:5" ht="24" customHeight="1">
      <c r="B116" s="15"/>
      <c r="D116" s="29"/>
      <c r="E116" s="38"/>
    </row>
    <row r="117" spans="3:5" ht="15" customHeight="1">
      <c r="C117" s="15"/>
      <c r="D117" s="29"/>
      <c r="E117" s="38"/>
    </row>
    <row r="118" spans="4:5" ht="11.25" customHeight="1">
      <c r="D118" s="34"/>
      <c r="E118" s="35"/>
    </row>
    <row r="119" spans="4:5" ht="12.75">
      <c r="D119" s="29"/>
      <c r="E119" s="30"/>
    </row>
    <row r="120" spans="2:5" ht="13.5" customHeight="1">
      <c r="B120" s="15"/>
      <c r="D120" s="29"/>
      <c r="E120" s="39"/>
    </row>
    <row r="121" spans="3:5" ht="12.75" customHeight="1">
      <c r="C121" s="15"/>
      <c r="D121" s="29"/>
      <c r="E121" s="16"/>
    </row>
    <row r="122" spans="3:5" ht="12.75" customHeight="1">
      <c r="C122" s="15"/>
      <c r="D122" s="21"/>
      <c r="E122" s="22"/>
    </row>
    <row r="123" spans="4:5" ht="12.75">
      <c r="D123" s="13"/>
      <c r="E123" s="14"/>
    </row>
    <row r="124" spans="3:5" ht="12.75">
      <c r="C124" s="15"/>
      <c r="D124" s="13"/>
      <c r="E124" s="36"/>
    </row>
    <row r="125" spans="4:5" ht="12.75">
      <c r="D125" s="34"/>
      <c r="E125" s="35"/>
    </row>
    <row r="126" spans="4:5" ht="12.75">
      <c r="D126" s="29"/>
      <c r="E126" s="30"/>
    </row>
    <row r="127" spans="4:5" ht="12.75">
      <c r="D127" s="13"/>
      <c r="E127" s="14"/>
    </row>
    <row r="128" spans="1:5" ht="19.5" customHeight="1">
      <c r="A128" s="40"/>
      <c r="B128" s="6"/>
      <c r="C128" s="6"/>
      <c r="D128" s="6"/>
      <c r="E128" s="25"/>
    </row>
    <row r="129" spans="1:5" ht="15" customHeight="1">
      <c r="A129" s="15"/>
      <c r="D129" s="27"/>
      <c r="E129" s="25"/>
    </row>
    <row r="130" spans="1:5" ht="12.75">
      <c r="A130" s="15"/>
      <c r="B130" s="15"/>
      <c r="D130" s="27"/>
      <c r="E130" s="16"/>
    </row>
    <row r="131" spans="3:5" ht="12.75">
      <c r="C131" s="15"/>
      <c r="D131" s="13"/>
      <c r="E131" s="25"/>
    </row>
    <row r="132" spans="4:5" ht="12.75">
      <c r="D132" s="17"/>
      <c r="E132" s="18"/>
    </row>
    <row r="133" spans="2:5" ht="12.75">
      <c r="B133" s="15"/>
      <c r="D133" s="13"/>
      <c r="E133" s="16"/>
    </row>
    <row r="134" spans="3:5" ht="12.75">
      <c r="C134" s="15"/>
      <c r="D134" s="13"/>
      <c r="E134" s="16"/>
    </row>
    <row r="135" spans="4:5" ht="12.75">
      <c r="D135" s="21"/>
      <c r="E135" s="22"/>
    </row>
    <row r="136" spans="3:5" ht="22.5" customHeight="1">
      <c r="C136" s="15"/>
      <c r="D136" s="13"/>
      <c r="E136" s="23"/>
    </row>
    <row r="137" spans="4:5" ht="12.75">
      <c r="D137" s="13"/>
      <c r="E137" s="22"/>
    </row>
    <row r="138" spans="2:5" ht="12.75">
      <c r="B138" s="15"/>
      <c r="D138" s="19"/>
      <c r="E138" s="25"/>
    </row>
    <row r="139" spans="3:5" ht="12.75">
      <c r="C139" s="15"/>
      <c r="D139" s="19"/>
      <c r="E139" s="26"/>
    </row>
    <row r="140" spans="4:5" ht="12.75">
      <c r="D140" s="21"/>
      <c r="E140" s="18"/>
    </row>
    <row r="141" spans="1:5" ht="13.5" customHeight="1">
      <c r="A141" s="15"/>
      <c r="D141" s="27"/>
      <c r="E141" s="25"/>
    </row>
    <row r="142" spans="2:5" ht="13.5" customHeight="1">
      <c r="B142" s="15"/>
      <c r="D142" s="13"/>
      <c r="E142" s="25"/>
    </row>
    <row r="143" spans="3:5" ht="13.5" customHeight="1">
      <c r="C143" s="15"/>
      <c r="D143" s="13"/>
      <c r="E143" s="16"/>
    </row>
    <row r="144" spans="3:5" ht="12.75">
      <c r="C144" s="15"/>
      <c r="D144" s="21"/>
      <c r="E144" s="18"/>
    </row>
    <row r="145" spans="3:5" ht="12.75">
      <c r="C145" s="15"/>
      <c r="D145" s="13"/>
      <c r="E145" s="16"/>
    </row>
    <row r="146" spans="4:5" ht="12.75">
      <c r="D146" s="34"/>
      <c r="E146" s="35"/>
    </row>
    <row r="147" spans="3:5" ht="12.75">
      <c r="C147" s="15"/>
      <c r="D147" s="19"/>
      <c r="E147" s="36"/>
    </row>
    <row r="148" spans="3:5" ht="12.75">
      <c r="C148" s="15"/>
      <c r="D148" s="21"/>
      <c r="E148" s="22"/>
    </row>
    <row r="149" spans="4:5" ht="12.75">
      <c r="D149" s="34"/>
      <c r="E149" s="41"/>
    </row>
    <row r="150" spans="2:5" ht="12.75">
      <c r="B150" s="15"/>
      <c r="D150" s="29"/>
      <c r="E150" s="39"/>
    </row>
    <row r="151" spans="3:5" ht="12.75">
      <c r="C151" s="15"/>
      <c r="D151" s="29"/>
      <c r="E151" s="16"/>
    </row>
    <row r="152" spans="3:5" ht="12.75">
      <c r="C152" s="15"/>
      <c r="D152" s="21"/>
      <c r="E152" s="22"/>
    </row>
    <row r="153" spans="3:5" ht="12.75">
      <c r="C153" s="15"/>
      <c r="D153" s="21"/>
      <c r="E153" s="22"/>
    </row>
    <row r="154" spans="4:5" ht="12.75">
      <c r="D154" s="13"/>
      <c r="E154" s="14"/>
    </row>
    <row r="155" spans="1:5" s="42" customFormat="1" ht="18" customHeight="1">
      <c r="A155" s="205"/>
      <c r="B155" s="206"/>
      <c r="C155" s="206"/>
      <c r="D155" s="206"/>
      <c r="E155" s="206"/>
    </row>
    <row r="156" spans="1:5" ht="28.5" customHeight="1">
      <c r="A156" s="31"/>
      <c r="B156" s="31"/>
      <c r="C156" s="31"/>
      <c r="D156" s="32"/>
      <c r="E156" s="33"/>
    </row>
    <row r="158" spans="1:5" ht="15.75">
      <c r="A158" s="44"/>
      <c r="B158" s="15"/>
      <c r="C158" s="15"/>
      <c r="D158" s="45"/>
      <c r="E158" s="5"/>
    </row>
    <row r="159" spans="1:5" ht="12.75">
      <c r="A159" s="15"/>
      <c r="B159" s="15"/>
      <c r="C159" s="15"/>
      <c r="D159" s="45"/>
      <c r="E159" s="5"/>
    </row>
    <row r="160" spans="1:5" ht="17.25" customHeight="1">
      <c r="A160" s="15"/>
      <c r="B160" s="15"/>
      <c r="C160" s="15"/>
      <c r="D160" s="45"/>
      <c r="E160" s="5"/>
    </row>
    <row r="161" spans="1:5" ht="13.5" customHeight="1">
      <c r="A161" s="15"/>
      <c r="B161" s="15"/>
      <c r="C161" s="15"/>
      <c r="D161" s="45"/>
      <c r="E161" s="5"/>
    </row>
    <row r="162" spans="1:5" ht="12.75">
      <c r="A162" s="15"/>
      <c r="B162" s="15"/>
      <c r="C162" s="15"/>
      <c r="D162" s="45"/>
      <c r="E162" s="5"/>
    </row>
    <row r="163" spans="1:3" ht="12.75">
      <c r="A163" s="15"/>
      <c r="B163" s="15"/>
      <c r="C163" s="15"/>
    </row>
    <row r="164" spans="1:5" ht="12.75">
      <c r="A164" s="15"/>
      <c r="B164" s="15"/>
      <c r="C164" s="15"/>
      <c r="D164" s="45"/>
      <c r="E164" s="5"/>
    </row>
    <row r="165" spans="1:5" ht="12.75">
      <c r="A165" s="15"/>
      <c r="B165" s="15"/>
      <c r="C165" s="15"/>
      <c r="D165" s="45"/>
      <c r="E165" s="46"/>
    </row>
    <row r="166" spans="1:5" ht="12.75">
      <c r="A166" s="15"/>
      <c r="B166" s="15"/>
      <c r="C166" s="15"/>
      <c r="D166" s="45"/>
      <c r="E166" s="5"/>
    </row>
    <row r="167" spans="1:5" ht="22.5" customHeight="1">
      <c r="A167" s="15"/>
      <c r="B167" s="15"/>
      <c r="C167" s="15"/>
      <c r="D167" s="45"/>
      <c r="E167" s="23"/>
    </row>
    <row r="168" spans="4:5" ht="22.5" customHeight="1">
      <c r="D168" s="21"/>
      <c r="E168" s="24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8"/>
  <sheetViews>
    <sheetView tabSelected="1" workbookViewId="0" topLeftCell="A1">
      <pane ySplit="3" topLeftCell="A103" activePane="bottomLeft" state="frozen"/>
      <selection pane="topLeft" activeCell="A1" sqref="A1"/>
      <selection pane="bottomLeft" activeCell="H191" sqref="H191:H196"/>
    </sheetView>
  </sheetViews>
  <sheetFormatPr defaultColWidth="11.421875" defaultRowHeight="12.75"/>
  <cols>
    <col min="1" max="1" width="23.140625" style="61" bestFit="1" customWidth="1"/>
    <col min="2" max="2" width="34.28125" style="62" customWidth="1"/>
    <col min="3" max="3" width="20.421875" style="62" hidden="1" customWidth="1"/>
    <col min="4" max="4" width="20.28125" style="2" customWidth="1"/>
    <col min="5" max="6" width="13.7109375" style="2" customWidth="1"/>
    <col min="7" max="7" width="14.140625" style="2" customWidth="1"/>
    <col min="8" max="8" width="12.7109375" style="2" customWidth="1"/>
    <col min="9" max="12" width="13.7109375" style="2" customWidth="1"/>
    <col min="13" max="14" width="20.28125" style="2" hidden="1" customWidth="1"/>
    <col min="15" max="16384" width="11.421875" style="3" customWidth="1"/>
  </cols>
  <sheetData>
    <row r="1" spans="1:14" ht="18" customHeight="1">
      <c r="A1" s="207" t="s">
        <v>200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3"/>
      <c r="N1" s="3"/>
    </row>
    <row r="2" spans="1:14" ht="12.7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s="5" customFormat="1" ht="89.25">
      <c r="A3" s="4" t="s">
        <v>17</v>
      </c>
      <c r="B3" s="4" t="s">
        <v>18</v>
      </c>
      <c r="C3" s="129" t="s">
        <v>138</v>
      </c>
      <c r="D3" s="172" t="s">
        <v>49</v>
      </c>
      <c r="E3" s="4" t="s">
        <v>9</v>
      </c>
      <c r="F3" s="4" t="s">
        <v>182</v>
      </c>
      <c r="G3" s="4" t="s">
        <v>184</v>
      </c>
      <c r="H3" s="4" t="s">
        <v>183</v>
      </c>
      <c r="I3" s="4" t="s">
        <v>197</v>
      </c>
      <c r="J3" s="4" t="s">
        <v>185</v>
      </c>
      <c r="K3" s="4" t="s">
        <v>14</v>
      </c>
      <c r="L3" s="4" t="s">
        <v>15</v>
      </c>
      <c r="M3" s="172" t="s">
        <v>202</v>
      </c>
      <c r="N3" s="172" t="s">
        <v>203</v>
      </c>
    </row>
    <row r="4" spans="1:14" ht="12.75">
      <c r="A4" s="118"/>
      <c r="B4" s="114"/>
      <c r="C4" s="208" t="s">
        <v>134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s="5" customFormat="1" ht="25.5">
      <c r="A5" s="118"/>
      <c r="B5" s="121" t="s">
        <v>181</v>
      </c>
      <c r="C5" s="209"/>
      <c r="D5" s="173">
        <f>D106+D7</f>
        <v>8062907.43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21" ht="12.75" customHeight="1">
      <c r="A6" s="118"/>
      <c r="B6" s="114"/>
      <c r="C6" s="209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16"/>
      <c r="P6" s="116"/>
      <c r="Q6" s="116"/>
      <c r="R6" s="116"/>
      <c r="S6" s="116"/>
      <c r="T6" s="116"/>
      <c r="U6" s="116"/>
    </row>
    <row r="7" spans="1:14" s="5" customFormat="1" ht="12.75">
      <c r="A7" s="123" t="s">
        <v>51</v>
      </c>
      <c r="B7" s="124" t="s">
        <v>54</v>
      </c>
      <c r="C7" s="209"/>
      <c r="D7" s="169">
        <f>D9+D41+D42+D63+D96+D102</f>
        <v>472993.43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s="5" customFormat="1" ht="12.75">
      <c r="A8" s="123" t="s">
        <v>50</v>
      </c>
      <c r="B8" s="124" t="s">
        <v>55</v>
      </c>
      <c r="C8" s="210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s="5" customFormat="1" ht="69" customHeight="1">
      <c r="A9" s="115" t="s">
        <v>58</v>
      </c>
      <c r="B9" s="115" t="s">
        <v>198</v>
      </c>
      <c r="C9" s="115" t="s">
        <v>135</v>
      </c>
      <c r="D9" s="165">
        <f aca="true" t="shared" si="0" ref="D9:N9">D10+D32</f>
        <v>448595.56</v>
      </c>
      <c r="E9" s="165">
        <f t="shared" si="0"/>
        <v>448595.56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5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5">
        <f t="shared" si="0"/>
        <v>448595.56</v>
      </c>
      <c r="N9" s="165">
        <f t="shared" si="0"/>
        <v>448595.56</v>
      </c>
    </row>
    <row r="10" spans="1:14" s="5" customFormat="1" ht="60">
      <c r="A10" s="125" t="s">
        <v>62</v>
      </c>
      <c r="B10" s="125" t="s">
        <v>56</v>
      </c>
      <c r="C10" s="125" t="s">
        <v>136</v>
      </c>
      <c r="D10" s="166">
        <f>D11</f>
        <v>388035</v>
      </c>
      <c r="E10" s="166">
        <f aca="true" t="shared" si="1" ref="E10:L10">E11</f>
        <v>388035</v>
      </c>
      <c r="F10" s="158">
        <f t="shared" si="1"/>
        <v>0</v>
      </c>
      <c r="G10" s="158">
        <f t="shared" si="1"/>
        <v>0</v>
      </c>
      <c r="H10" s="158">
        <f t="shared" si="1"/>
        <v>0</v>
      </c>
      <c r="I10" s="166">
        <f t="shared" si="1"/>
        <v>0</v>
      </c>
      <c r="J10" s="158">
        <f t="shared" si="1"/>
        <v>0</v>
      </c>
      <c r="K10" s="158">
        <f t="shared" si="1"/>
        <v>0</v>
      </c>
      <c r="L10" s="158">
        <f t="shared" si="1"/>
        <v>0</v>
      </c>
      <c r="M10" s="166">
        <f>M11</f>
        <v>388035</v>
      </c>
      <c r="N10" s="166">
        <f>N11</f>
        <v>388035</v>
      </c>
    </row>
    <row r="11" spans="1:14" s="5" customFormat="1" ht="12.75">
      <c r="A11" s="135">
        <v>3</v>
      </c>
      <c r="B11" s="139" t="s">
        <v>100</v>
      </c>
      <c r="C11" s="140"/>
      <c r="D11" s="167">
        <f>SUM(E11:L11)</f>
        <v>388035</v>
      </c>
      <c r="E11" s="167">
        <f aca="true" t="shared" si="2" ref="E11:L11">SUM(E12:E30)</f>
        <v>388035</v>
      </c>
      <c r="F11" s="167">
        <f t="shared" si="2"/>
        <v>0</v>
      </c>
      <c r="G11" s="167">
        <f t="shared" si="2"/>
        <v>0</v>
      </c>
      <c r="H11" s="167">
        <f t="shared" si="2"/>
        <v>0</v>
      </c>
      <c r="I11" s="167">
        <f t="shared" si="2"/>
        <v>0</v>
      </c>
      <c r="J11" s="167">
        <f t="shared" si="2"/>
        <v>0</v>
      </c>
      <c r="K11" s="167">
        <f t="shared" si="2"/>
        <v>0</v>
      </c>
      <c r="L11" s="167">
        <f t="shared" si="2"/>
        <v>0</v>
      </c>
      <c r="M11" s="167">
        <f>SUM(M12:M30)</f>
        <v>388035</v>
      </c>
      <c r="N11" s="167">
        <f>SUM(N12:N30)</f>
        <v>388035</v>
      </c>
    </row>
    <row r="12" spans="1:14" ht="12.75">
      <c r="A12" s="113">
        <v>3211</v>
      </c>
      <c r="B12" s="114" t="s">
        <v>148</v>
      </c>
      <c r="C12" s="134"/>
      <c r="D12" s="141">
        <f>SUM(E12:L12)</f>
        <v>11500</v>
      </c>
      <c r="E12" s="141">
        <f>10000+1500</f>
        <v>11500</v>
      </c>
      <c r="F12" s="134"/>
      <c r="G12" s="134"/>
      <c r="H12" s="134"/>
      <c r="I12" s="141"/>
      <c r="J12" s="134"/>
      <c r="K12" s="134"/>
      <c r="L12" s="134"/>
      <c r="M12" s="141">
        <f>D12</f>
        <v>11500</v>
      </c>
      <c r="N12" s="141">
        <f>M12</f>
        <v>11500</v>
      </c>
    </row>
    <row r="13" spans="1:14" ht="12.75">
      <c r="A13" s="113">
        <v>3213</v>
      </c>
      <c r="B13" s="114" t="s">
        <v>149</v>
      </c>
      <c r="C13" s="134"/>
      <c r="D13" s="141">
        <f aca="true" t="shared" si="3" ref="D13:D30">SUM(E13:L13)</f>
        <v>4500</v>
      </c>
      <c r="E13" s="141">
        <f>2500+2000</f>
        <v>4500</v>
      </c>
      <c r="F13" s="134"/>
      <c r="G13" s="134"/>
      <c r="H13" s="134"/>
      <c r="I13" s="141"/>
      <c r="J13" s="134"/>
      <c r="K13" s="134"/>
      <c r="L13" s="134"/>
      <c r="M13" s="141">
        <f aca="true" t="shared" si="4" ref="M13:M30">D13</f>
        <v>4500</v>
      </c>
      <c r="N13" s="141">
        <f aca="true" t="shared" si="5" ref="N13:N30">M13</f>
        <v>4500</v>
      </c>
    </row>
    <row r="14" spans="1:14" ht="12.75">
      <c r="A14" s="113">
        <v>3221</v>
      </c>
      <c r="B14" s="114" t="s">
        <v>150</v>
      </c>
      <c r="C14" s="134"/>
      <c r="D14" s="141">
        <f t="shared" si="3"/>
        <v>78372.42</v>
      </c>
      <c r="E14" s="170">
        <v>78372.42</v>
      </c>
      <c r="F14" s="134"/>
      <c r="G14" s="134"/>
      <c r="H14" s="134"/>
      <c r="I14" s="170"/>
      <c r="J14" s="134"/>
      <c r="K14" s="134"/>
      <c r="L14" s="134"/>
      <c r="M14" s="141">
        <f t="shared" si="4"/>
        <v>78372.42</v>
      </c>
      <c r="N14" s="141">
        <f t="shared" si="5"/>
        <v>78372.42</v>
      </c>
    </row>
    <row r="15" spans="1:14" ht="12.75">
      <c r="A15" s="113">
        <v>3223</v>
      </c>
      <c r="B15" s="114" t="s">
        <v>151</v>
      </c>
      <c r="C15" s="134"/>
      <c r="D15" s="141">
        <f t="shared" si="3"/>
        <v>121000</v>
      </c>
      <c r="E15" s="141">
        <f>81000+40000</f>
        <v>121000</v>
      </c>
      <c r="F15" s="134"/>
      <c r="G15" s="134"/>
      <c r="H15" s="134"/>
      <c r="I15" s="141"/>
      <c r="J15" s="134"/>
      <c r="K15" s="134"/>
      <c r="L15" s="134"/>
      <c r="M15" s="141">
        <f t="shared" si="4"/>
        <v>121000</v>
      </c>
      <c r="N15" s="141">
        <f t="shared" si="5"/>
        <v>121000</v>
      </c>
    </row>
    <row r="16" spans="1:14" ht="12.75">
      <c r="A16" s="113">
        <v>3225</v>
      </c>
      <c r="B16" s="114" t="s">
        <v>152</v>
      </c>
      <c r="C16" s="134"/>
      <c r="D16" s="141">
        <f t="shared" si="3"/>
        <v>36000</v>
      </c>
      <c r="E16" s="170">
        <f>11000+25000</f>
        <v>36000</v>
      </c>
      <c r="F16" s="134"/>
      <c r="G16" s="134"/>
      <c r="H16" s="134"/>
      <c r="I16" s="170"/>
      <c r="J16" s="134"/>
      <c r="K16" s="134"/>
      <c r="L16" s="134"/>
      <c r="M16" s="141">
        <f t="shared" si="4"/>
        <v>36000</v>
      </c>
      <c r="N16" s="141">
        <f t="shared" si="5"/>
        <v>36000</v>
      </c>
    </row>
    <row r="17" spans="1:14" ht="25.5">
      <c r="A17" s="113">
        <v>3227</v>
      </c>
      <c r="B17" s="114" t="s">
        <v>153</v>
      </c>
      <c r="C17" s="134"/>
      <c r="D17" s="141">
        <f t="shared" si="3"/>
        <v>9600</v>
      </c>
      <c r="E17" s="141">
        <v>9600</v>
      </c>
      <c r="F17" s="134"/>
      <c r="G17" s="134"/>
      <c r="H17" s="134"/>
      <c r="I17" s="134"/>
      <c r="J17" s="134"/>
      <c r="K17" s="134"/>
      <c r="L17" s="134"/>
      <c r="M17" s="141">
        <f t="shared" si="4"/>
        <v>9600</v>
      </c>
      <c r="N17" s="141">
        <f t="shared" si="5"/>
        <v>9600</v>
      </c>
    </row>
    <row r="18" spans="1:14" ht="12.75">
      <c r="A18" s="113">
        <v>3231</v>
      </c>
      <c r="B18" s="114" t="s">
        <v>154</v>
      </c>
      <c r="C18" s="134"/>
      <c r="D18" s="141">
        <f t="shared" si="3"/>
        <v>10800</v>
      </c>
      <c r="E18" s="141">
        <f>8800+2000</f>
        <v>10800</v>
      </c>
      <c r="F18" s="134"/>
      <c r="G18" s="134"/>
      <c r="H18" s="134"/>
      <c r="I18" s="141"/>
      <c r="J18" s="134"/>
      <c r="K18" s="134"/>
      <c r="L18" s="134"/>
      <c r="M18" s="141">
        <f t="shared" si="4"/>
        <v>10800</v>
      </c>
      <c r="N18" s="141">
        <f t="shared" si="5"/>
        <v>10800</v>
      </c>
    </row>
    <row r="19" spans="1:14" ht="12.75">
      <c r="A19" s="113">
        <v>3233</v>
      </c>
      <c r="B19" s="114" t="s">
        <v>155</v>
      </c>
      <c r="C19" s="134"/>
      <c r="D19" s="141">
        <f t="shared" si="3"/>
        <v>0</v>
      </c>
      <c r="E19" s="141">
        <v>0</v>
      </c>
      <c r="F19" s="134"/>
      <c r="G19" s="134">
        <v>0</v>
      </c>
      <c r="H19" s="134"/>
      <c r="I19" s="141"/>
      <c r="J19" s="134"/>
      <c r="K19" s="134"/>
      <c r="L19" s="134"/>
      <c r="M19" s="141">
        <f t="shared" si="4"/>
        <v>0</v>
      </c>
      <c r="N19" s="141">
        <f t="shared" si="5"/>
        <v>0</v>
      </c>
    </row>
    <row r="20" spans="1:14" ht="12.75">
      <c r="A20" s="113">
        <v>3234</v>
      </c>
      <c r="B20" s="114" t="s">
        <v>156</v>
      </c>
      <c r="C20" s="134"/>
      <c r="D20" s="141">
        <f t="shared" si="3"/>
        <v>26946</v>
      </c>
      <c r="E20" s="141">
        <f>22500+2*560+2*463+2*1200</f>
        <v>26946</v>
      </c>
      <c r="F20" s="134"/>
      <c r="G20" s="134"/>
      <c r="H20" s="134"/>
      <c r="I20" s="141"/>
      <c r="J20" s="134"/>
      <c r="K20" s="134"/>
      <c r="L20" s="134"/>
      <c r="M20" s="141">
        <f t="shared" si="4"/>
        <v>26946</v>
      </c>
      <c r="N20" s="141">
        <f t="shared" si="5"/>
        <v>26946</v>
      </c>
    </row>
    <row r="21" spans="1:14" ht="12.75">
      <c r="A21" s="113">
        <v>3235</v>
      </c>
      <c r="B21" s="114" t="s">
        <v>157</v>
      </c>
      <c r="C21" s="134"/>
      <c r="D21" s="141">
        <f t="shared" si="3"/>
        <v>500</v>
      </c>
      <c r="E21" s="141">
        <v>500</v>
      </c>
      <c r="F21" s="134"/>
      <c r="G21" s="134"/>
      <c r="H21" s="134"/>
      <c r="I21" s="141"/>
      <c r="J21" s="134"/>
      <c r="K21" s="134"/>
      <c r="L21" s="134"/>
      <c r="M21" s="141">
        <f t="shared" si="4"/>
        <v>500</v>
      </c>
      <c r="N21" s="141">
        <f t="shared" si="5"/>
        <v>500</v>
      </c>
    </row>
    <row r="22" spans="1:14" ht="12.75">
      <c r="A22" s="113">
        <v>3236</v>
      </c>
      <c r="B22" s="114" t="s">
        <v>158</v>
      </c>
      <c r="C22" s="134"/>
      <c r="D22" s="141">
        <f t="shared" si="3"/>
        <v>11730.33</v>
      </c>
      <c r="E22" s="141">
        <f>660+1570.33+9500</f>
        <v>11730.33</v>
      </c>
      <c r="F22" s="134"/>
      <c r="G22" s="134"/>
      <c r="H22" s="134"/>
      <c r="I22" s="141"/>
      <c r="J22" s="134"/>
      <c r="K22" s="134"/>
      <c r="L22" s="134"/>
      <c r="M22" s="141">
        <f t="shared" si="4"/>
        <v>11730.33</v>
      </c>
      <c r="N22" s="141">
        <f t="shared" si="5"/>
        <v>11730.33</v>
      </c>
    </row>
    <row r="23" spans="1:14" ht="12.75">
      <c r="A23" s="113">
        <v>3237</v>
      </c>
      <c r="B23" s="114" t="s">
        <v>159</v>
      </c>
      <c r="C23" s="134"/>
      <c r="D23" s="141">
        <f t="shared" si="3"/>
        <v>5286.25</v>
      </c>
      <c r="E23" s="141">
        <v>5286.25</v>
      </c>
      <c r="F23" s="134"/>
      <c r="G23" s="134"/>
      <c r="H23" s="134"/>
      <c r="I23" s="141"/>
      <c r="J23" s="134"/>
      <c r="K23" s="134"/>
      <c r="L23" s="134"/>
      <c r="M23" s="141">
        <f t="shared" si="4"/>
        <v>5286.25</v>
      </c>
      <c r="N23" s="141">
        <f t="shared" si="5"/>
        <v>5286.25</v>
      </c>
    </row>
    <row r="24" spans="1:14" ht="12.75">
      <c r="A24" s="113">
        <v>3238</v>
      </c>
      <c r="B24" s="114" t="s">
        <v>160</v>
      </c>
      <c r="C24" s="134"/>
      <c r="D24" s="141">
        <f t="shared" si="3"/>
        <v>19300</v>
      </c>
      <c r="E24" s="141">
        <f>14300+5000</f>
        <v>19300</v>
      </c>
      <c r="F24" s="134"/>
      <c r="G24" s="134"/>
      <c r="H24" s="134"/>
      <c r="I24" s="141"/>
      <c r="J24" s="134"/>
      <c r="K24" s="134"/>
      <c r="L24" s="134"/>
      <c r="M24" s="141">
        <f t="shared" si="4"/>
        <v>19300</v>
      </c>
      <c r="N24" s="141">
        <f t="shared" si="5"/>
        <v>19300</v>
      </c>
    </row>
    <row r="25" spans="1:14" ht="12.75">
      <c r="A25" s="113">
        <v>3239</v>
      </c>
      <c r="B25" s="114" t="s">
        <v>161</v>
      </c>
      <c r="C25" s="134"/>
      <c r="D25" s="141">
        <f t="shared" si="3"/>
        <v>30300</v>
      </c>
      <c r="E25" s="170">
        <v>30300</v>
      </c>
      <c r="F25" s="134">
        <v>0</v>
      </c>
      <c r="G25" s="134"/>
      <c r="H25" s="134"/>
      <c r="I25" s="170"/>
      <c r="J25" s="134"/>
      <c r="K25" s="134"/>
      <c r="L25" s="134"/>
      <c r="M25" s="141">
        <f t="shared" si="4"/>
        <v>30300</v>
      </c>
      <c r="N25" s="141">
        <f t="shared" si="5"/>
        <v>30300</v>
      </c>
    </row>
    <row r="26" spans="1:14" ht="12.75">
      <c r="A26" s="113">
        <v>3293</v>
      </c>
      <c r="B26" s="114" t="s">
        <v>163</v>
      </c>
      <c r="C26" s="134"/>
      <c r="D26" s="141">
        <f t="shared" si="3"/>
        <v>5000</v>
      </c>
      <c r="E26" s="141">
        <f>4000+1000</f>
        <v>5000</v>
      </c>
      <c r="F26" s="134"/>
      <c r="G26" s="134"/>
      <c r="H26" s="134"/>
      <c r="I26" s="141"/>
      <c r="J26" s="134"/>
      <c r="K26" s="134"/>
      <c r="L26" s="134"/>
      <c r="M26" s="141">
        <f t="shared" si="4"/>
        <v>5000</v>
      </c>
      <c r="N26" s="141">
        <f t="shared" si="5"/>
        <v>5000</v>
      </c>
    </row>
    <row r="27" spans="1:14" ht="12.75">
      <c r="A27" s="113">
        <v>3294</v>
      </c>
      <c r="B27" s="114" t="s">
        <v>164</v>
      </c>
      <c r="C27" s="134"/>
      <c r="D27" s="141">
        <f t="shared" si="3"/>
        <v>700</v>
      </c>
      <c r="E27" s="141">
        <v>700</v>
      </c>
      <c r="F27" s="134"/>
      <c r="G27" s="134"/>
      <c r="H27" s="134"/>
      <c r="I27" s="141"/>
      <c r="J27" s="134"/>
      <c r="K27" s="134"/>
      <c r="L27" s="134"/>
      <c r="M27" s="141">
        <f t="shared" si="4"/>
        <v>700</v>
      </c>
      <c r="N27" s="141">
        <f t="shared" si="5"/>
        <v>700</v>
      </c>
    </row>
    <row r="28" spans="1:14" ht="12.75">
      <c r="A28" s="113">
        <v>3295</v>
      </c>
      <c r="B28" s="114" t="s">
        <v>165</v>
      </c>
      <c r="C28" s="134"/>
      <c r="D28" s="141">
        <f t="shared" si="3"/>
        <v>250</v>
      </c>
      <c r="E28" s="141">
        <v>250</v>
      </c>
      <c r="F28" s="134"/>
      <c r="G28" s="134"/>
      <c r="H28" s="134"/>
      <c r="I28" s="141"/>
      <c r="J28" s="134"/>
      <c r="K28" s="134"/>
      <c r="L28" s="134"/>
      <c r="M28" s="141">
        <f t="shared" si="4"/>
        <v>250</v>
      </c>
      <c r="N28" s="141">
        <f t="shared" si="5"/>
        <v>250</v>
      </c>
    </row>
    <row r="29" spans="1:14" ht="25.5">
      <c r="A29" s="113">
        <v>3299</v>
      </c>
      <c r="B29" s="114" t="s">
        <v>147</v>
      </c>
      <c r="C29" s="134"/>
      <c r="D29" s="141">
        <f t="shared" si="3"/>
        <v>11650</v>
      </c>
      <c r="E29" s="170">
        <f>1650+10000</f>
        <v>11650</v>
      </c>
      <c r="F29" s="134"/>
      <c r="G29" s="134"/>
      <c r="H29" s="134"/>
      <c r="I29" s="170"/>
      <c r="J29" s="134"/>
      <c r="K29" s="134"/>
      <c r="L29" s="134"/>
      <c r="M29" s="141">
        <f t="shared" si="4"/>
        <v>11650</v>
      </c>
      <c r="N29" s="141">
        <f t="shared" si="5"/>
        <v>11650</v>
      </c>
    </row>
    <row r="30" spans="1:14" ht="25.5">
      <c r="A30" s="113">
        <v>3431</v>
      </c>
      <c r="B30" s="114" t="s">
        <v>166</v>
      </c>
      <c r="C30" s="134"/>
      <c r="D30" s="141">
        <f t="shared" si="3"/>
        <v>4600</v>
      </c>
      <c r="E30" s="141">
        <f>4000+600</f>
        <v>4600</v>
      </c>
      <c r="F30" s="134"/>
      <c r="G30" s="134"/>
      <c r="H30" s="134"/>
      <c r="I30" s="141"/>
      <c r="J30" s="134"/>
      <c r="K30" s="134"/>
      <c r="L30" s="134"/>
      <c r="M30" s="141">
        <f t="shared" si="4"/>
        <v>4600</v>
      </c>
      <c r="N30" s="141">
        <f t="shared" si="5"/>
        <v>4600</v>
      </c>
    </row>
    <row r="31" spans="1:14" ht="12.75">
      <c r="A31" s="113"/>
      <c r="B31" s="114"/>
      <c r="C31" s="114"/>
      <c r="D31" s="141"/>
      <c r="E31" s="141"/>
      <c r="F31" s="120"/>
      <c r="G31" s="120"/>
      <c r="H31" s="120"/>
      <c r="I31" s="141"/>
      <c r="J31" s="120"/>
      <c r="K31" s="120"/>
      <c r="L31" s="120"/>
      <c r="M31" s="141"/>
      <c r="N31" s="141"/>
    </row>
    <row r="32" spans="1:14" ht="60">
      <c r="A32" s="125" t="s">
        <v>103</v>
      </c>
      <c r="B32" s="125" t="s">
        <v>57</v>
      </c>
      <c r="C32" s="125" t="s">
        <v>137</v>
      </c>
      <c r="D32" s="166">
        <f>D33</f>
        <v>60560.56</v>
      </c>
      <c r="E32" s="166">
        <f aca="true" t="shared" si="6" ref="E32:L32">E33</f>
        <v>60560.56</v>
      </c>
      <c r="F32" s="158">
        <f t="shared" si="6"/>
        <v>0</v>
      </c>
      <c r="G32" s="158">
        <f t="shared" si="6"/>
        <v>0</v>
      </c>
      <c r="H32" s="158">
        <f t="shared" si="6"/>
        <v>0</v>
      </c>
      <c r="I32" s="166">
        <f t="shared" si="6"/>
        <v>0</v>
      </c>
      <c r="J32" s="158">
        <f t="shared" si="6"/>
        <v>0</v>
      </c>
      <c r="K32" s="158">
        <f t="shared" si="6"/>
        <v>0</v>
      </c>
      <c r="L32" s="158">
        <f t="shared" si="6"/>
        <v>0</v>
      </c>
      <c r="M32" s="166">
        <f>M33</f>
        <v>60560.56</v>
      </c>
      <c r="N32" s="166">
        <f>N33</f>
        <v>60560.56</v>
      </c>
    </row>
    <row r="33" spans="1:14" ht="12.75">
      <c r="A33" s="135">
        <v>3</v>
      </c>
      <c r="B33" s="139" t="s">
        <v>100</v>
      </c>
      <c r="C33" s="140"/>
      <c r="D33" s="167">
        <f>SUM(E33:L33)</f>
        <v>60560.56</v>
      </c>
      <c r="E33" s="167">
        <f>E34</f>
        <v>60560.56</v>
      </c>
      <c r="F33" s="140">
        <f aca="true" t="shared" si="7" ref="F33:L33">F34</f>
        <v>0</v>
      </c>
      <c r="G33" s="140">
        <f t="shared" si="7"/>
        <v>0</v>
      </c>
      <c r="H33" s="140">
        <f t="shared" si="7"/>
        <v>0</v>
      </c>
      <c r="I33" s="167">
        <f>I34</f>
        <v>0</v>
      </c>
      <c r="J33" s="140">
        <f t="shared" si="7"/>
        <v>0</v>
      </c>
      <c r="K33" s="140">
        <f t="shared" si="7"/>
        <v>0</v>
      </c>
      <c r="L33" s="140">
        <f t="shared" si="7"/>
        <v>0</v>
      </c>
      <c r="M33" s="167">
        <f>M34</f>
        <v>60560.56</v>
      </c>
      <c r="N33" s="167">
        <f>N34</f>
        <v>60560.56</v>
      </c>
    </row>
    <row r="34" spans="1:14" ht="12.75">
      <c r="A34" s="130">
        <v>32</v>
      </c>
      <c r="B34" s="131" t="s">
        <v>23</v>
      </c>
      <c r="C34" s="132"/>
      <c r="D34" s="168">
        <f>SUM(E34:L34)</f>
        <v>60560.56</v>
      </c>
      <c r="E34" s="168">
        <f>E35+E37</f>
        <v>60560.56</v>
      </c>
      <c r="F34" s="132">
        <f aca="true" t="shared" si="8" ref="F34:L34">F35+F37</f>
        <v>0</v>
      </c>
      <c r="G34" s="132">
        <f t="shared" si="8"/>
        <v>0</v>
      </c>
      <c r="H34" s="132">
        <f t="shared" si="8"/>
        <v>0</v>
      </c>
      <c r="I34" s="168">
        <f>I35+I37</f>
        <v>0</v>
      </c>
      <c r="J34" s="132">
        <f t="shared" si="8"/>
        <v>0</v>
      </c>
      <c r="K34" s="132">
        <f t="shared" si="8"/>
        <v>0</v>
      </c>
      <c r="L34" s="132">
        <f t="shared" si="8"/>
        <v>0</v>
      </c>
      <c r="M34" s="168">
        <f>M35+M37</f>
        <v>60560.56</v>
      </c>
      <c r="N34" s="168">
        <f>N35+N37</f>
        <v>60560.56</v>
      </c>
    </row>
    <row r="35" spans="1:14" ht="12.75">
      <c r="A35" s="118">
        <v>322</v>
      </c>
      <c r="B35" s="124" t="s">
        <v>25</v>
      </c>
      <c r="C35" s="133"/>
      <c r="D35" s="169">
        <f>SUM(E35:M35)</f>
        <v>41121.12</v>
      </c>
      <c r="E35" s="169">
        <f>E36</f>
        <v>20560.56</v>
      </c>
      <c r="F35" s="133">
        <f aca="true" t="shared" si="9" ref="F35:L35">F36</f>
        <v>0</v>
      </c>
      <c r="G35" s="133">
        <f t="shared" si="9"/>
        <v>0</v>
      </c>
      <c r="H35" s="133">
        <f t="shared" si="9"/>
        <v>0</v>
      </c>
      <c r="I35" s="169">
        <f>I36</f>
        <v>0</v>
      </c>
      <c r="J35" s="133">
        <f t="shared" si="9"/>
        <v>0</v>
      </c>
      <c r="K35" s="133">
        <f t="shared" si="9"/>
        <v>0</v>
      </c>
      <c r="L35" s="133">
        <f t="shared" si="9"/>
        <v>0</v>
      </c>
      <c r="M35" s="169">
        <f>SUM(M36)</f>
        <v>20560.56</v>
      </c>
      <c r="N35" s="169">
        <f>SUM(N36)</f>
        <v>20560.56</v>
      </c>
    </row>
    <row r="36" spans="1:14" ht="25.5">
      <c r="A36" s="113">
        <v>3224</v>
      </c>
      <c r="B36" s="114" t="s">
        <v>167</v>
      </c>
      <c r="C36" s="134"/>
      <c r="D36" s="141">
        <f>SUM(E36:L36)</f>
        <v>20560.56</v>
      </c>
      <c r="E36" s="141">
        <v>20560.56</v>
      </c>
      <c r="F36" s="134"/>
      <c r="G36" s="134"/>
      <c r="H36" s="134">
        <v>0</v>
      </c>
      <c r="I36" s="141"/>
      <c r="J36" s="134"/>
      <c r="K36" s="134"/>
      <c r="L36" s="134"/>
      <c r="M36" s="141">
        <f>D36</f>
        <v>20560.56</v>
      </c>
      <c r="N36" s="141">
        <f>M36</f>
        <v>20560.56</v>
      </c>
    </row>
    <row r="37" spans="1:14" ht="12.75">
      <c r="A37" s="118">
        <v>323</v>
      </c>
      <c r="B37" s="124" t="s">
        <v>26</v>
      </c>
      <c r="C37" s="133"/>
      <c r="D37" s="168">
        <f>SUM(E37:L37)</f>
        <v>40000</v>
      </c>
      <c r="E37" s="169">
        <f>E38+E39</f>
        <v>40000</v>
      </c>
      <c r="F37" s="133">
        <f aca="true" t="shared" si="10" ref="F37:L37">F38+F39</f>
        <v>0</v>
      </c>
      <c r="G37" s="133">
        <f t="shared" si="10"/>
        <v>0</v>
      </c>
      <c r="H37" s="133">
        <f t="shared" si="10"/>
        <v>0</v>
      </c>
      <c r="I37" s="169">
        <f>I38+I39</f>
        <v>0</v>
      </c>
      <c r="J37" s="133">
        <f t="shared" si="10"/>
        <v>0</v>
      </c>
      <c r="K37" s="133">
        <f t="shared" si="10"/>
        <v>0</v>
      </c>
      <c r="L37" s="133">
        <f t="shared" si="10"/>
        <v>0</v>
      </c>
      <c r="M37" s="169">
        <f>SUM(M38)</f>
        <v>40000</v>
      </c>
      <c r="N37" s="169">
        <f>SUM(N38)</f>
        <v>40000</v>
      </c>
    </row>
    <row r="38" spans="1:14" ht="12.75">
      <c r="A38" s="113">
        <v>3232</v>
      </c>
      <c r="B38" s="114" t="s">
        <v>168</v>
      </c>
      <c r="C38" s="134"/>
      <c r="D38" s="141">
        <f>SUM(E38:L38)</f>
        <v>40000</v>
      </c>
      <c r="E38" s="141">
        <v>40000</v>
      </c>
      <c r="F38" s="134"/>
      <c r="G38" s="134"/>
      <c r="H38" s="134">
        <v>0</v>
      </c>
      <c r="I38" s="141"/>
      <c r="J38" s="134"/>
      <c r="K38" s="134"/>
      <c r="L38" s="134"/>
      <c r="M38" s="141">
        <f>D38</f>
        <v>40000</v>
      </c>
      <c r="N38" s="141">
        <f>M38</f>
        <v>40000</v>
      </c>
    </row>
    <row r="39" spans="1:14" ht="12.75">
      <c r="A39" s="113"/>
      <c r="B39" s="114"/>
      <c r="C39" s="134"/>
      <c r="D39" s="141"/>
      <c r="E39" s="171"/>
      <c r="F39" s="134"/>
      <c r="G39" s="134"/>
      <c r="H39" s="134"/>
      <c r="I39" s="171"/>
      <c r="J39" s="134"/>
      <c r="K39" s="134"/>
      <c r="L39" s="134"/>
      <c r="M39" s="141"/>
      <c r="N39" s="141"/>
    </row>
    <row r="40" spans="1:14" ht="12.75">
      <c r="A40" s="113"/>
      <c r="B40" s="114"/>
      <c r="C40" s="114"/>
      <c r="D40" s="141"/>
      <c r="E40" s="141"/>
      <c r="F40" s="120"/>
      <c r="G40" s="120"/>
      <c r="H40" s="120"/>
      <c r="I40" s="141"/>
      <c r="J40" s="120"/>
      <c r="K40" s="120"/>
      <c r="L40" s="120"/>
      <c r="M40" s="141"/>
      <c r="N40" s="141"/>
    </row>
    <row r="41" spans="1:14" ht="37.5" customHeight="1">
      <c r="A41" s="115" t="s">
        <v>58</v>
      </c>
      <c r="B41" s="115" t="s">
        <v>59</v>
      </c>
      <c r="C41" s="115" t="s">
        <v>139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4" ht="38.25" customHeight="1">
      <c r="A42" s="115" t="s">
        <v>58</v>
      </c>
      <c r="B42" s="115" t="s">
        <v>61</v>
      </c>
      <c r="C42" s="115" t="s">
        <v>140</v>
      </c>
      <c r="D42" s="165">
        <f>E42+F42+G42+H42+I42+J42+K42+L42</f>
        <v>24397.87</v>
      </c>
      <c r="E42" s="165">
        <f>E43+E47+E49+E53+E55+E57+E59+E61+E63</f>
        <v>24397.87</v>
      </c>
      <c r="F42" s="115"/>
      <c r="G42" s="115"/>
      <c r="H42" s="115"/>
      <c r="I42" s="115"/>
      <c r="J42" s="115"/>
      <c r="K42" s="115"/>
      <c r="L42" s="115"/>
      <c r="M42" s="115"/>
      <c r="N42" s="115"/>
    </row>
    <row r="43" spans="1:14" ht="12.75">
      <c r="A43" s="125" t="s">
        <v>62</v>
      </c>
      <c r="B43" s="125" t="s">
        <v>60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1:14" ht="12.75">
      <c r="A44" s="126" t="s">
        <v>63</v>
      </c>
      <c r="B44" s="126" t="s">
        <v>52</v>
      </c>
      <c r="C44" s="114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</row>
    <row r="45" spans="1:14" ht="12.75">
      <c r="A45" s="127" t="s">
        <v>64</v>
      </c>
      <c r="B45" s="127" t="s">
        <v>23</v>
      </c>
      <c r="C45" s="114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6" spans="1:14" ht="12.75">
      <c r="A46" s="127" t="s">
        <v>65</v>
      </c>
      <c r="B46" s="127" t="s">
        <v>26</v>
      </c>
      <c r="C46" s="114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</row>
    <row r="47" spans="1:14" ht="24">
      <c r="A47" s="125" t="s">
        <v>66</v>
      </c>
      <c r="B47" s="125" t="s">
        <v>67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1:14" ht="12.75">
      <c r="A48" s="113"/>
      <c r="B48" s="114"/>
      <c r="C48" s="114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</row>
    <row r="49" spans="1:14" ht="24">
      <c r="A49" s="125" t="s">
        <v>68</v>
      </c>
      <c r="B49" s="125" t="s">
        <v>69</v>
      </c>
      <c r="C49" s="125"/>
      <c r="D49" s="166">
        <f>E49+F49+G49+H49+I49+J49+K49+L49</f>
        <v>24397.87</v>
      </c>
      <c r="E49" s="166">
        <f>SUM(E50:E51)</f>
        <v>24397.87</v>
      </c>
      <c r="F49" s="125"/>
      <c r="G49" s="125"/>
      <c r="H49" s="125"/>
      <c r="I49" s="125"/>
      <c r="J49" s="125"/>
      <c r="K49" s="125"/>
      <c r="L49" s="125"/>
      <c r="M49" s="125"/>
      <c r="N49" s="125"/>
    </row>
    <row r="50" spans="1:14" ht="25.5">
      <c r="A50" s="113">
        <v>3291</v>
      </c>
      <c r="B50" s="114" t="s">
        <v>204</v>
      </c>
      <c r="C50" s="134"/>
      <c r="D50" s="141">
        <f>SUM(E50:L50)</f>
        <v>6223.91</v>
      </c>
      <c r="E50" s="141">
        <v>6223.91</v>
      </c>
      <c r="F50" s="134">
        <v>0</v>
      </c>
      <c r="G50" s="134"/>
      <c r="H50" s="134"/>
      <c r="I50" s="170"/>
      <c r="J50" s="134"/>
      <c r="K50" s="134"/>
      <c r="L50" s="134"/>
      <c r="M50" s="141">
        <f>D50</f>
        <v>6223.91</v>
      </c>
      <c r="N50" s="141">
        <f>M50</f>
        <v>6223.91</v>
      </c>
    </row>
    <row r="51" spans="1:14" ht="25.5">
      <c r="A51" s="113">
        <v>3299</v>
      </c>
      <c r="B51" s="114" t="s">
        <v>147</v>
      </c>
      <c r="C51" s="134"/>
      <c r="D51" s="141">
        <f>SUM(E51:L51)</f>
        <v>18173.96</v>
      </c>
      <c r="E51" s="141">
        <v>18173.96</v>
      </c>
      <c r="F51" s="134"/>
      <c r="G51" s="134"/>
      <c r="H51" s="134"/>
      <c r="I51" s="141"/>
      <c r="J51" s="134"/>
      <c r="K51" s="134"/>
      <c r="L51" s="134"/>
      <c r="M51" s="141">
        <f>D51</f>
        <v>18173.96</v>
      </c>
      <c r="N51" s="141">
        <f>M51</f>
        <v>18173.96</v>
      </c>
    </row>
    <row r="52" spans="1:14" ht="12.75">
      <c r="A52" s="113"/>
      <c r="B52" s="114"/>
      <c r="C52" s="134"/>
      <c r="D52" s="141"/>
      <c r="E52" s="141"/>
      <c r="F52" s="134"/>
      <c r="G52" s="134"/>
      <c r="H52" s="134"/>
      <c r="I52" s="141"/>
      <c r="J52" s="134"/>
      <c r="K52" s="134"/>
      <c r="L52" s="134"/>
      <c r="M52" s="141">
        <f>D52</f>
        <v>0</v>
      </c>
      <c r="N52" s="141">
        <f>M52</f>
        <v>0</v>
      </c>
    </row>
    <row r="53" spans="1:14" ht="24">
      <c r="A53" s="125" t="s">
        <v>70</v>
      </c>
      <c r="B53" s="125" t="s">
        <v>71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1:14" ht="12.75">
      <c r="A54" s="113"/>
      <c r="B54" s="114"/>
      <c r="C54" s="114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</row>
    <row r="55" spans="1:14" ht="24">
      <c r="A55" s="125" t="s">
        <v>72</v>
      </c>
      <c r="B55" s="125" t="s">
        <v>73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1:14" ht="12.75">
      <c r="A56" s="113"/>
      <c r="B56" s="114"/>
      <c r="C56" s="114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</row>
    <row r="57" spans="1:14" ht="24">
      <c r="A57" s="125" t="s">
        <v>74</v>
      </c>
      <c r="B57" s="125" t="s">
        <v>75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 ht="12.75">
      <c r="A58" s="113"/>
      <c r="B58" s="114"/>
      <c r="C58" s="114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</row>
    <row r="59" spans="1:14" ht="24">
      <c r="A59" s="125" t="s">
        <v>76</v>
      </c>
      <c r="B59" s="125" t="s">
        <v>77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1:14" ht="12.75">
      <c r="A60" s="113"/>
      <c r="B60" s="114"/>
      <c r="C60" s="114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</row>
    <row r="61" spans="1:14" ht="24">
      <c r="A61" s="125" t="s">
        <v>78</v>
      </c>
      <c r="B61" s="125" t="s">
        <v>79</v>
      </c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1:14" ht="12.75">
      <c r="A62" s="113"/>
      <c r="B62" s="114"/>
      <c r="C62" s="11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</row>
    <row r="63" spans="1:14" ht="24">
      <c r="A63" s="125" t="s">
        <v>80</v>
      </c>
      <c r="B63" s="125" t="s">
        <v>81</v>
      </c>
      <c r="C63" s="158"/>
      <c r="D63" s="158">
        <f>D64+D75</f>
        <v>0</v>
      </c>
      <c r="E63" s="158">
        <f aca="true" t="shared" si="11" ref="E63:L63">E64+E75</f>
        <v>0</v>
      </c>
      <c r="F63" s="158">
        <f t="shared" si="11"/>
        <v>0</v>
      </c>
      <c r="G63" s="158">
        <f t="shared" si="11"/>
        <v>0</v>
      </c>
      <c r="H63" s="158">
        <f t="shared" si="11"/>
        <v>0</v>
      </c>
      <c r="I63" s="158">
        <f>I64+I75</f>
        <v>0</v>
      </c>
      <c r="J63" s="158">
        <f t="shared" si="11"/>
        <v>0</v>
      </c>
      <c r="K63" s="158">
        <f t="shared" si="11"/>
        <v>0</v>
      </c>
      <c r="L63" s="158">
        <f t="shared" si="11"/>
        <v>0</v>
      </c>
      <c r="M63" s="158">
        <f>M64+M75</f>
        <v>0</v>
      </c>
      <c r="N63" s="158">
        <f>N64+N75</f>
        <v>0</v>
      </c>
    </row>
    <row r="64" spans="1:14" ht="12.75">
      <c r="A64" s="211" t="s">
        <v>169</v>
      </c>
      <c r="B64" s="212"/>
      <c r="C64" s="147"/>
      <c r="D64" s="147">
        <f aca="true" t="shared" si="12" ref="D64:D85">SUM(E64:M64)</f>
        <v>0</v>
      </c>
      <c r="E64" s="147">
        <f aca="true" t="shared" si="13" ref="E64:L64">E65</f>
        <v>0</v>
      </c>
      <c r="F64" s="147">
        <f t="shared" si="13"/>
        <v>0</v>
      </c>
      <c r="G64" s="147">
        <f t="shared" si="13"/>
        <v>0</v>
      </c>
      <c r="H64" s="147">
        <f t="shared" si="13"/>
        <v>0</v>
      </c>
      <c r="I64" s="147">
        <f t="shared" si="13"/>
        <v>0</v>
      </c>
      <c r="J64" s="147">
        <f t="shared" si="13"/>
        <v>0</v>
      </c>
      <c r="K64" s="147">
        <f t="shared" si="13"/>
        <v>0</v>
      </c>
      <c r="L64" s="147">
        <f t="shared" si="13"/>
        <v>0</v>
      </c>
      <c r="M64" s="147">
        <f aca="true" t="shared" si="14" ref="M64:N85">SUM(N64:V64)</f>
        <v>0</v>
      </c>
      <c r="N64" s="147">
        <f t="shared" si="14"/>
        <v>0</v>
      </c>
    </row>
    <row r="65" spans="1:14" ht="12.75">
      <c r="A65" s="144">
        <v>3</v>
      </c>
      <c r="B65" s="145" t="s">
        <v>100</v>
      </c>
      <c r="C65" s="137"/>
      <c r="D65" s="137">
        <f t="shared" si="12"/>
        <v>0</v>
      </c>
      <c r="E65" s="137">
        <f>E66+E72</f>
        <v>0</v>
      </c>
      <c r="F65" s="137">
        <f aca="true" t="shared" si="15" ref="F65:L65">F66+F72</f>
        <v>0</v>
      </c>
      <c r="G65" s="137">
        <f t="shared" si="15"/>
        <v>0</v>
      </c>
      <c r="H65" s="137">
        <f t="shared" si="15"/>
        <v>0</v>
      </c>
      <c r="I65" s="137">
        <f>I66+I72</f>
        <v>0</v>
      </c>
      <c r="J65" s="137">
        <f t="shared" si="15"/>
        <v>0</v>
      </c>
      <c r="K65" s="137">
        <f t="shared" si="15"/>
        <v>0</v>
      </c>
      <c r="L65" s="137">
        <f t="shared" si="15"/>
        <v>0</v>
      </c>
      <c r="M65" s="137">
        <f t="shared" si="14"/>
        <v>0</v>
      </c>
      <c r="N65" s="137">
        <f t="shared" si="14"/>
        <v>0</v>
      </c>
    </row>
    <row r="66" spans="1:14" ht="12.75">
      <c r="A66" s="130">
        <v>31</v>
      </c>
      <c r="B66" s="131" t="s">
        <v>19</v>
      </c>
      <c r="C66" s="132"/>
      <c r="D66" s="132">
        <f t="shared" si="12"/>
        <v>0</v>
      </c>
      <c r="E66" s="132">
        <f>E67+E69</f>
        <v>0</v>
      </c>
      <c r="F66" s="132">
        <f aca="true" t="shared" si="16" ref="F66:L66">F67+F69</f>
        <v>0</v>
      </c>
      <c r="G66" s="132">
        <f t="shared" si="16"/>
        <v>0</v>
      </c>
      <c r="H66" s="132">
        <f t="shared" si="16"/>
        <v>0</v>
      </c>
      <c r="I66" s="132">
        <f>I67+I69</f>
        <v>0</v>
      </c>
      <c r="J66" s="132">
        <f t="shared" si="16"/>
        <v>0</v>
      </c>
      <c r="K66" s="132">
        <f t="shared" si="16"/>
        <v>0</v>
      </c>
      <c r="L66" s="132">
        <f t="shared" si="16"/>
        <v>0</v>
      </c>
      <c r="M66" s="132">
        <f t="shared" si="14"/>
        <v>0</v>
      </c>
      <c r="N66" s="132">
        <f t="shared" si="14"/>
        <v>0</v>
      </c>
    </row>
    <row r="67" spans="1:14" ht="12.75">
      <c r="A67" s="118">
        <v>311</v>
      </c>
      <c r="B67" s="124" t="s">
        <v>20</v>
      </c>
      <c r="C67" s="133"/>
      <c r="D67" s="133">
        <f t="shared" si="12"/>
        <v>0</v>
      </c>
      <c r="E67" s="133">
        <f aca="true" t="shared" si="17" ref="E67:L67">E68</f>
        <v>0</v>
      </c>
      <c r="F67" s="133">
        <f t="shared" si="17"/>
        <v>0</v>
      </c>
      <c r="G67" s="133">
        <f t="shared" si="17"/>
        <v>0</v>
      </c>
      <c r="H67" s="133">
        <f t="shared" si="17"/>
        <v>0</v>
      </c>
      <c r="I67" s="133">
        <f t="shared" si="17"/>
        <v>0</v>
      </c>
      <c r="J67" s="133">
        <f t="shared" si="17"/>
        <v>0</v>
      </c>
      <c r="K67" s="133">
        <f t="shared" si="17"/>
        <v>0</v>
      </c>
      <c r="L67" s="133">
        <f t="shared" si="17"/>
        <v>0</v>
      </c>
      <c r="M67" s="133">
        <f t="shared" si="14"/>
        <v>0</v>
      </c>
      <c r="N67" s="133">
        <f t="shared" si="14"/>
        <v>0</v>
      </c>
    </row>
    <row r="68" spans="1:14" ht="12.75">
      <c r="A68" s="113">
        <v>3111</v>
      </c>
      <c r="B68" s="114" t="s">
        <v>141</v>
      </c>
      <c r="C68" s="134"/>
      <c r="D68" s="134">
        <v>0</v>
      </c>
      <c r="E68" s="134">
        <v>0</v>
      </c>
      <c r="F68" s="134"/>
      <c r="G68" s="134"/>
      <c r="H68" s="134"/>
      <c r="I68" s="134"/>
      <c r="J68" s="134"/>
      <c r="K68" s="134"/>
      <c r="L68" s="134"/>
      <c r="M68" s="134">
        <v>0</v>
      </c>
      <c r="N68" s="134">
        <v>0</v>
      </c>
    </row>
    <row r="69" spans="1:14" ht="12.75">
      <c r="A69" s="118">
        <v>313</v>
      </c>
      <c r="B69" s="124" t="s">
        <v>22</v>
      </c>
      <c r="C69" s="133"/>
      <c r="D69" s="133">
        <f t="shared" si="12"/>
        <v>0</v>
      </c>
      <c r="E69" s="133">
        <f>SUM(E70:E71)</f>
        <v>0</v>
      </c>
      <c r="F69" s="133">
        <f aca="true" t="shared" si="18" ref="F69:L69">SUM(F70:F71)</f>
        <v>0</v>
      </c>
      <c r="G69" s="133">
        <f t="shared" si="18"/>
        <v>0</v>
      </c>
      <c r="H69" s="133">
        <f t="shared" si="18"/>
        <v>0</v>
      </c>
      <c r="I69" s="133">
        <f>SUM(I70:I71)</f>
        <v>0</v>
      </c>
      <c r="J69" s="133">
        <f t="shared" si="18"/>
        <v>0</v>
      </c>
      <c r="K69" s="133">
        <f t="shared" si="18"/>
        <v>0</v>
      </c>
      <c r="L69" s="133">
        <f t="shared" si="18"/>
        <v>0</v>
      </c>
      <c r="M69" s="133">
        <f t="shared" si="14"/>
        <v>0</v>
      </c>
      <c r="N69" s="133">
        <f t="shared" si="14"/>
        <v>0</v>
      </c>
    </row>
    <row r="70" spans="1:14" ht="25.5">
      <c r="A70" s="113">
        <v>3132</v>
      </c>
      <c r="B70" s="114" t="s">
        <v>144</v>
      </c>
      <c r="C70" s="134"/>
      <c r="D70" s="134">
        <v>0</v>
      </c>
      <c r="E70" s="134">
        <v>0</v>
      </c>
      <c r="F70" s="134"/>
      <c r="G70" s="134"/>
      <c r="H70" s="134"/>
      <c r="I70" s="134"/>
      <c r="J70" s="134"/>
      <c r="K70" s="134"/>
      <c r="L70" s="134"/>
      <c r="M70" s="134">
        <v>0</v>
      </c>
      <c r="N70" s="134">
        <v>0</v>
      </c>
    </row>
    <row r="71" spans="1:14" ht="25.5">
      <c r="A71" s="113">
        <v>3133</v>
      </c>
      <c r="B71" s="114" t="s">
        <v>145</v>
      </c>
      <c r="C71" s="134"/>
      <c r="D71" s="134">
        <f t="shared" si="12"/>
        <v>0</v>
      </c>
      <c r="E71" s="134">
        <v>0</v>
      </c>
      <c r="F71" s="134"/>
      <c r="G71" s="134"/>
      <c r="H71" s="134"/>
      <c r="I71" s="134">
        <v>0</v>
      </c>
      <c r="J71" s="134"/>
      <c r="K71" s="134"/>
      <c r="L71" s="134"/>
      <c r="M71" s="134">
        <f t="shared" si="14"/>
        <v>0</v>
      </c>
      <c r="N71" s="134">
        <f t="shared" si="14"/>
        <v>0</v>
      </c>
    </row>
    <row r="72" spans="1:14" ht="12.75">
      <c r="A72" s="130">
        <v>32</v>
      </c>
      <c r="B72" s="131" t="s">
        <v>23</v>
      </c>
      <c r="C72" s="132"/>
      <c r="D72" s="132">
        <f t="shared" si="12"/>
        <v>0</v>
      </c>
      <c r="E72" s="132">
        <f aca="true" t="shared" si="19" ref="E72:L73">E73</f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132">
        <f t="shared" si="19"/>
        <v>0</v>
      </c>
      <c r="M72" s="132">
        <f t="shared" si="14"/>
        <v>0</v>
      </c>
      <c r="N72" s="132">
        <f t="shared" si="14"/>
        <v>0</v>
      </c>
    </row>
    <row r="73" spans="1:14" ht="12.75">
      <c r="A73" s="118">
        <v>321</v>
      </c>
      <c r="B73" s="124" t="s">
        <v>24</v>
      </c>
      <c r="C73" s="133"/>
      <c r="D73" s="133">
        <f t="shared" si="12"/>
        <v>0</v>
      </c>
      <c r="E73" s="133">
        <f t="shared" si="19"/>
        <v>0</v>
      </c>
      <c r="F73" s="133">
        <f t="shared" si="19"/>
        <v>0</v>
      </c>
      <c r="G73" s="133">
        <f t="shared" si="19"/>
        <v>0</v>
      </c>
      <c r="H73" s="133">
        <f t="shared" si="19"/>
        <v>0</v>
      </c>
      <c r="I73" s="133">
        <f t="shared" si="19"/>
        <v>0</v>
      </c>
      <c r="J73" s="133">
        <f t="shared" si="19"/>
        <v>0</v>
      </c>
      <c r="K73" s="133">
        <f t="shared" si="19"/>
        <v>0</v>
      </c>
      <c r="L73" s="133">
        <f t="shared" si="19"/>
        <v>0</v>
      </c>
      <c r="M73" s="133">
        <f t="shared" si="14"/>
        <v>0</v>
      </c>
      <c r="N73" s="133">
        <f t="shared" si="14"/>
        <v>0</v>
      </c>
    </row>
    <row r="74" spans="1:14" ht="12.75">
      <c r="A74" s="113">
        <v>3212</v>
      </c>
      <c r="B74" s="114" t="s">
        <v>146</v>
      </c>
      <c r="C74" s="134"/>
      <c r="D74" s="134">
        <f t="shared" si="12"/>
        <v>0</v>
      </c>
      <c r="E74" s="134"/>
      <c r="F74" s="134"/>
      <c r="G74" s="134"/>
      <c r="H74" s="134"/>
      <c r="I74" s="134"/>
      <c r="J74" s="134"/>
      <c r="K74" s="134"/>
      <c r="L74" s="134"/>
      <c r="M74" s="134">
        <f t="shared" si="14"/>
        <v>0</v>
      </c>
      <c r="N74" s="134">
        <f t="shared" si="14"/>
        <v>0</v>
      </c>
    </row>
    <row r="75" spans="1:14" ht="12.75">
      <c r="A75" s="211" t="s">
        <v>170</v>
      </c>
      <c r="B75" s="212"/>
      <c r="C75" s="147"/>
      <c r="D75" s="147">
        <f t="shared" si="12"/>
        <v>0</v>
      </c>
      <c r="E75" s="147">
        <f>E76</f>
        <v>0</v>
      </c>
      <c r="F75" s="147">
        <f aca="true" t="shared" si="20" ref="F75:L75">F76</f>
        <v>0</v>
      </c>
      <c r="G75" s="147">
        <f t="shared" si="20"/>
        <v>0</v>
      </c>
      <c r="H75" s="147">
        <f t="shared" si="20"/>
        <v>0</v>
      </c>
      <c r="I75" s="147">
        <f>I76</f>
        <v>0</v>
      </c>
      <c r="J75" s="147">
        <f t="shared" si="20"/>
        <v>0</v>
      </c>
      <c r="K75" s="147">
        <f t="shared" si="20"/>
        <v>0</v>
      </c>
      <c r="L75" s="147">
        <f t="shared" si="20"/>
        <v>0</v>
      </c>
      <c r="M75" s="147">
        <f t="shared" si="14"/>
        <v>0</v>
      </c>
      <c r="N75" s="147">
        <f t="shared" si="14"/>
        <v>0</v>
      </c>
    </row>
    <row r="76" spans="1:14" ht="12.75">
      <c r="A76" s="144">
        <v>3</v>
      </c>
      <c r="B76" s="145" t="s">
        <v>100</v>
      </c>
      <c r="C76" s="137"/>
      <c r="D76" s="137">
        <f t="shared" si="12"/>
        <v>0</v>
      </c>
      <c r="E76" s="137">
        <f aca="true" t="shared" si="21" ref="E76:L76">E77+E83</f>
        <v>0</v>
      </c>
      <c r="F76" s="137">
        <f t="shared" si="21"/>
        <v>0</v>
      </c>
      <c r="G76" s="137">
        <f t="shared" si="21"/>
        <v>0</v>
      </c>
      <c r="H76" s="137">
        <f t="shared" si="21"/>
        <v>0</v>
      </c>
      <c r="I76" s="137">
        <f>I77+I83</f>
        <v>0</v>
      </c>
      <c r="J76" s="137">
        <f t="shared" si="21"/>
        <v>0</v>
      </c>
      <c r="K76" s="137">
        <f t="shared" si="21"/>
        <v>0</v>
      </c>
      <c r="L76" s="137">
        <f t="shared" si="21"/>
        <v>0</v>
      </c>
      <c r="M76" s="137">
        <f t="shared" si="14"/>
        <v>0</v>
      </c>
      <c r="N76" s="137">
        <f t="shared" si="14"/>
        <v>0</v>
      </c>
    </row>
    <row r="77" spans="1:14" ht="12.75">
      <c r="A77" s="130">
        <v>31</v>
      </c>
      <c r="B77" s="131" t="s">
        <v>19</v>
      </c>
      <c r="C77" s="132"/>
      <c r="D77" s="132">
        <f t="shared" si="12"/>
        <v>0</v>
      </c>
      <c r="E77" s="132">
        <f aca="true" t="shared" si="22" ref="E77:L77">E78+E80</f>
        <v>0</v>
      </c>
      <c r="F77" s="132">
        <f t="shared" si="22"/>
        <v>0</v>
      </c>
      <c r="G77" s="132">
        <f t="shared" si="22"/>
        <v>0</v>
      </c>
      <c r="H77" s="132">
        <f t="shared" si="22"/>
        <v>0</v>
      </c>
      <c r="I77" s="132">
        <f t="shared" si="22"/>
        <v>0</v>
      </c>
      <c r="J77" s="132">
        <f t="shared" si="22"/>
        <v>0</v>
      </c>
      <c r="K77" s="132">
        <f t="shared" si="22"/>
        <v>0</v>
      </c>
      <c r="L77" s="132">
        <f t="shared" si="22"/>
        <v>0</v>
      </c>
      <c r="M77" s="132">
        <f t="shared" si="14"/>
        <v>0</v>
      </c>
      <c r="N77" s="132">
        <f t="shared" si="14"/>
        <v>0</v>
      </c>
    </row>
    <row r="78" spans="1:14" ht="12.75">
      <c r="A78" s="118">
        <v>311</v>
      </c>
      <c r="B78" s="124" t="s">
        <v>20</v>
      </c>
      <c r="C78" s="133"/>
      <c r="D78" s="133">
        <f t="shared" si="12"/>
        <v>0</v>
      </c>
      <c r="E78" s="133">
        <f aca="true" t="shared" si="23" ref="E78:L78">E79</f>
        <v>0</v>
      </c>
      <c r="F78" s="133">
        <f t="shared" si="23"/>
        <v>0</v>
      </c>
      <c r="G78" s="133">
        <f t="shared" si="23"/>
        <v>0</v>
      </c>
      <c r="H78" s="133">
        <f t="shared" si="23"/>
        <v>0</v>
      </c>
      <c r="I78" s="133">
        <f t="shared" si="23"/>
        <v>0</v>
      </c>
      <c r="J78" s="133">
        <f t="shared" si="23"/>
        <v>0</v>
      </c>
      <c r="K78" s="133">
        <f t="shared" si="23"/>
        <v>0</v>
      </c>
      <c r="L78" s="133">
        <f t="shared" si="23"/>
        <v>0</v>
      </c>
      <c r="M78" s="133">
        <f t="shared" si="14"/>
        <v>0</v>
      </c>
      <c r="N78" s="133">
        <f t="shared" si="14"/>
        <v>0</v>
      </c>
    </row>
    <row r="79" spans="1:14" ht="12.75">
      <c r="A79" s="113">
        <v>3111</v>
      </c>
      <c r="B79" s="114" t="s">
        <v>141</v>
      </c>
      <c r="C79" s="134"/>
      <c r="D79" s="134">
        <v>0</v>
      </c>
      <c r="E79" s="134"/>
      <c r="F79" s="134"/>
      <c r="G79" s="134"/>
      <c r="H79" s="134"/>
      <c r="I79" s="134"/>
      <c r="J79" s="134"/>
      <c r="K79" s="134"/>
      <c r="L79" s="134"/>
      <c r="M79" s="134">
        <v>0</v>
      </c>
      <c r="N79" s="134">
        <v>0</v>
      </c>
    </row>
    <row r="80" spans="1:14" ht="12.75">
      <c r="A80" s="118">
        <v>313</v>
      </c>
      <c r="B80" s="124" t="s">
        <v>22</v>
      </c>
      <c r="C80" s="133"/>
      <c r="D80" s="133">
        <f t="shared" si="12"/>
        <v>0</v>
      </c>
      <c r="E80" s="133">
        <f aca="true" t="shared" si="24" ref="E80:L80">SUM(E81:E82)</f>
        <v>0</v>
      </c>
      <c r="F80" s="133">
        <f t="shared" si="24"/>
        <v>0</v>
      </c>
      <c r="G80" s="133">
        <f t="shared" si="24"/>
        <v>0</v>
      </c>
      <c r="H80" s="133">
        <f t="shared" si="24"/>
        <v>0</v>
      </c>
      <c r="I80" s="133">
        <f t="shared" si="24"/>
        <v>0</v>
      </c>
      <c r="J80" s="133">
        <f t="shared" si="24"/>
        <v>0</v>
      </c>
      <c r="K80" s="133">
        <f t="shared" si="24"/>
        <v>0</v>
      </c>
      <c r="L80" s="133">
        <f t="shared" si="24"/>
        <v>0</v>
      </c>
      <c r="M80" s="133">
        <f t="shared" si="14"/>
        <v>0</v>
      </c>
      <c r="N80" s="133">
        <f t="shared" si="14"/>
        <v>0</v>
      </c>
    </row>
    <row r="81" spans="1:14" ht="25.5">
      <c r="A81" s="113">
        <v>3132</v>
      </c>
      <c r="B81" s="114" t="s">
        <v>144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</row>
    <row r="82" spans="1:14" ht="25.5">
      <c r="A82" s="113">
        <v>3133</v>
      </c>
      <c r="B82" s="114" t="s">
        <v>145</v>
      </c>
      <c r="C82" s="134"/>
      <c r="D82" s="134">
        <f t="shared" si="12"/>
        <v>0</v>
      </c>
      <c r="E82" s="134">
        <v>0</v>
      </c>
      <c r="F82" s="134"/>
      <c r="G82" s="134"/>
      <c r="H82" s="134"/>
      <c r="I82" s="134">
        <v>0</v>
      </c>
      <c r="J82" s="134"/>
      <c r="K82" s="134"/>
      <c r="L82" s="134"/>
      <c r="M82" s="134">
        <f t="shared" si="14"/>
        <v>0</v>
      </c>
      <c r="N82" s="134">
        <f t="shared" si="14"/>
        <v>0</v>
      </c>
    </row>
    <row r="83" spans="1:14" ht="12.75">
      <c r="A83" s="130">
        <v>32</v>
      </c>
      <c r="B83" s="131" t="s">
        <v>23</v>
      </c>
      <c r="C83" s="132">
        <f>SUM(D83:L83)</f>
        <v>0</v>
      </c>
      <c r="D83" s="132">
        <f t="shared" si="12"/>
        <v>0</v>
      </c>
      <c r="E83" s="132">
        <f aca="true" t="shared" si="25" ref="E83:K84">E84</f>
        <v>0</v>
      </c>
      <c r="F83" s="132">
        <f t="shared" si="25"/>
        <v>0</v>
      </c>
      <c r="G83" s="132">
        <f t="shared" si="25"/>
        <v>0</v>
      </c>
      <c r="H83" s="132">
        <f t="shared" si="25"/>
        <v>0</v>
      </c>
      <c r="I83" s="132">
        <f t="shared" si="25"/>
        <v>0</v>
      </c>
      <c r="J83" s="132">
        <f t="shared" si="25"/>
        <v>0</v>
      </c>
      <c r="K83" s="132">
        <f t="shared" si="25"/>
        <v>0</v>
      </c>
      <c r="L83" s="132">
        <v>0</v>
      </c>
      <c r="M83" s="132">
        <f t="shared" si="14"/>
        <v>0</v>
      </c>
      <c r="N83" s="132">
        <f t="shared" si="14"/>
        <v>0</v>
      </c>
    </row>
    <row r="84" spans="1:14" ht="12.75">
      <c r="A84" s="118">
        <v>321</v>
      </c>
      <c r="B84" s="124" t="s">
        <v>24</v>
      </c>
      <c r="C84" s="133">
        <f>SUM(D84:L84)</f>
        <v>0</v>
      </c>
      <c r="D84" s="133">
        <f t="shared" si="12"/>
        <v>0</v>
      </c>
      <c r="E84" s="133">
        <f t="shared" si="25"/>
        <v>0</v>
      </c>
      <c r="F84" s="133">
        <f t="shared" si="25"/>
        <v>0</v>
      </c>
      <c r="G84" s="133">
        <f t="shared" si="25"/>
        <v>0</v>
      </c>
      <c r="H84" s="133">
        <f t="shared" si="25"/>
        <v>0</v>
      </c>
      <c r="I84" s="133">
        <f t="shared" si="25"/>
        <v>0</v>
      </c>
      <c r="J84" s="133">
        <f t="shared" si="25"/>
        <v>0</v>
      </c>
      <c r="K84" s="133">
        <f t="shared" si="25"/>
        <v>0</v>
      </c>
      <c r="L84" s="133">
        <v>0</v>
      </c>
      <c r="M84" s="133">
        <f t="shared" si="14"/>
        <v>0</v>
      </c>
      <c r="N84" s="133">
        <f t="shared" si="14"/>
        <v>0</v>
      </c>
    </row>
    <row r="85" spans="1:14" ht="12.75">
      <c r="A85" s="113">
        <v>3212</v>
      </c>
      <c r="B85" s="114" t="s">
        <v>146</v>
      </c>
      <c r="C85" s="134">
        <f>SUM(D85:L85)</f>
        <v>0</v>
      </c>
      <c r="D85" s="134">
        <f t="shared" si="12"/>
        <v>0</v>
      </c>
      <c r="E85" s="134"/>
      <c r="F85" s="134"/>
      <c r="G85" s="134"/>
      <c r="H85" s="134"/>
      <c r="I85" s="134"/>
      <c r="J85" s="134"/>
      <c r="K85" s="134"/>
      <c r="L85" s="134"/>
      <c r="M85" s="134">
        <f t="shared" si="14"/>
        <v>0</v>
      </c>
      <c r="N85" s="134">
        <f t="shared" si="14"/>
        <v>0</v>
      </c>
    </row>
    <row r="86" spans="1:14" ht="12.75">
      <c r="A86" s="113"/>
      <c r="B86" s="146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2.75">
      <c r="A87" s="113"/>
      <c r="B87" s="114"/>
      <c r="C87" s="114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</row>
    <row r="88" spans="1:14" ht="24">
      <c r="A88" s="125" t="s">
        <v>82</v>
      </c>
      <c r="B88" s="125" t="s">
        <v>83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1:14" ht="12.75">
      <c r="A89" s="128"/>
      <c r="B89" s="128"/>
      <c r="C89" s="114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</row>
    <row r="90" spans="1:14" ht="24">
      <c r="A90" s="125" t="s">
        <v>84</v>
      </c>
      <c r="B90" s="125" t="s">
        <v>85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1:14" ht="12.75">
      <c r="A91" s="113"/>
      <c r="B91" s="114"/>
      <c r="C91" s="114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</row>
    <row r="92" spans="1:14" ht="24">
      <c r="A92" s="125" t="s">
        <v>86</v>
      </c>
      <c r="B92" s="125" t="s">
        <v>87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1:14" ht="12.75">
      <c r="A93" s="113"/>
      <c r="B93" s="114"/>
      <c r="C93" s="114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</row>
    <row r="94" spans="1:14" ht="24">
      <c r="A94" s="125" t="s">
        <v>88</v>
      </c>
      <c r="B94" s="125" t="s">
        <v>89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1:14" ht="12.75">
      <c r="A95" s="113"/>
      <c r="B95" s="114"/>
      <c r="C95" s="114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</row>
    <row r="96" spans="1:14" ht="12.75">
      <c r="A96" s="115" t="s">
        <v>90</v>
      </c>
      <c r="B96" s="115" t="s">
        <v>91</v>
      </c>
      <c r="C96" s="115" t="s">
        <v>131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</row>
    <row r="97" spans="1:14" ht="12.75">
      <c r="A97" s="113"/>
      <c r="B97" s="114"/>
      <c r="C97" s="114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</row>
    <row r="98" spans="1:14" ht="24">
      <c r="A98" s="125" t="s">
        <v>92</v>
      </c>
      <c r="B98" s="125" t="s">
        <v>93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1:14" ht="12.75">
      <c r="A99" s="113"/>
      <c r="B99" s="114"/>
      <c r="C99" s="114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</row>
    <row r="100" spans="1:14" ht="24">
      <c r="A100" s="125" t="s">
        <v>94</v>
      </c>
      <c r="B100" s="125" t="s">
        <v>95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1:14" ht="12.75">
      <c r="A101" s="113"/>
      <c r="B101" s="114"/>
      <c r="C101" s="114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</row>
    <row r="102" spans="1:14" ht="24">
      <c r="A102" s="115" t="s">
        <v>96</v>
      </c>
      <c r="B102" s="115" t="s">
        <v>97</v>
      </c>
      <c r="C102" s="115" t="s">
        <v>132</v>
      </c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</row>
    <row r="103" spans="1:14" ht="12.75">
      <c r="A103" s="113"/>
      <c r="B103" s="114"/>
      <c r="C103" s="114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</row>
    <row r="104" spans="1:14" ht="24">
      <c r="A104" s="125" t="s">
        <v>62</v>
      </c>
      <c r="B104" s="125" t="s">
        <v>98</v>
      </c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1:14" ht="12.75">
      <c r="A105" s="113"/>
      <c r="B105" s="114"/>
      <c r="C105" s="114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</row>
    <row r="106" spans="1:14" ht="165.75">
      <c r="A106" s="138" t="s">
        <v>58</v>
      </c>
      <c r="B106" s="138" t="s">
        <v>99</v>
      </c>
      <c r="C106" s="138" t="s">
        <v>101</v>
      </c>
      <c r="D106" s="149">
        <f aca="true" t="shared" si="26" ref="D106:L106">D108+D124+D147+D149+D151+D168+D174+D176+D178+D180+D182+D184+D186+D206+D208+D217+D219+D228+D230+D232+D234+D236</f>
        <v>7589914</v>
      </c>
      <c r="E106" s="149">
        <f t="shared" si="26"/>
        <v>0</v>
      </c>
      <c r="F106" s="149">
        <f>F108+F124+F147+F149+F151+F168+F174+F176+F178+F180+F182+F184+F186+F206+F208+F217+F219+F228+F230+F232+F234+F236</f>
        <v>4210</v>
      </c>
      <c r="G106" s="149">
        <f>G108+G124+G147+G149+G151+G168+G174+G176+G178+G180+G182+G184+G186+G206+G208+G217+G219+G228+G230+G232+G234+G236</f>
        <v>184970</v>
      </c>
      <c r="H106" s="149">
        <f t="shared" si="26"/>
        <v>362166</v>
      </c>
      <c r="I106" s="149">
        <f t="shared" si="26"/>
        <v>7032660</v>
      </c>
      <c r="J106" s="149">
        <f t="shared" si="26"/>
        <v>5908</v>
      </c>
      <c r="K106" s="149">
        <f t="shared" si="26"/>
        <v>0</v>
      </c>
      <c r="L106" s="149">
        <f t="shared" si="26"/>
        <v>0</v>
      </c>
      <c r="M106" s="149">
        <f>M108+M124+M147+M149+M151+M168+M174+M176+M178+M180+M182+M184+M186+M206+M208+M217+M219+M228+M230+M232+M234+M236</f>
        <v>7589914</v>
      </c>
      <c r="N106" s="149">
        <f>N108+N124+N147+N149+N151+N168+N174+N176+N178+N180+N182+N184+N186+N206+N208+N217+N219+N228+N230+N232+N234+N236</f>
        <v>7589914</v>
      </c>
    </row>
    <row r="107" spans="1:14" ht="12.75">
      <c r="A107" s="113"/>
      <c r="B107" s="114"/>
      <c r="C107" s="114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</row>
    <row r="108" spans="1:14" ht="48">
      <c r="A108" s="142" t="s">
        <v>62</v>
      </c>
      <c r="B108" s="142" t="s">
        <v>100</v>
      </c>
      <c r="C108" s="142" t="s">
        <v>133</v>
      </c>
      <c r="D108" s="148">
        <f>SUM(E108:L108)</f>
        <v>43206</v>
      </c>
      <c r="E108" s="148">
        <f>E109</f>
        <v>0</v>
      </c>
      <c r="F108" s="148">
        <f aca="true" t="shared" si="27" ref="F108:L108">F109</f>
        <v>0</v>
      </c>
      <c r="G108" s="148">
        <f t="shared" si="27"/>
        <v>21970</v>
      </c>
      <c r="H108" s="148">
        <f t="shared" si="27"/>
        <v>13900</v>
      </c>
      <c r="I108" s="148">
        <f>I109</f>
        <v>7336</v>
      </c>
      <c r="J108" s="148">
        <f t="shared" si="27"/>
        <v>0</v>
      </c>
      <c r="K108" s="148">
        <f t="shared" si="27"/>
        <v>0</v>
      </c>
      <c r="L108" s="148">
        <f t="shared" si="27"/>
        <v>0</v>
      </c>
      <c r="M108" s="148">
        <f>M109</f>
        <v>43206</v>
      </c>
      <c r="N108" s="148">
        <f>N109</f>
        <v>43206</v>
      </c>
    </row>
    <row r="109" spans="1:14" ht="12.75">
      <c r="A109" s="130">
        <v>32</v>
      </c>
      <c r="B109" s="131" t="s">
        <v>23</v>
      </c>
      <c r="C109" s="137"/>
      <c r="D109" s="137">
        <f>SUM(E109:L109)</f>
        <v>43206</v>
      </c>
      <c r="E109" s="137">
        <f aca="true" t="shared" si="28" ref="E109:L109">E110+E114+E119</f>
        <v>0</v>
      </c>
      <c r="F109" s="137">
        <f t="shared" si="28"/>
        <v>0</v>
      </c>
      <c r="G109" s="137">
        <f t="shared" si="28"/>
        <v>21970</v>
      </c>
      <c r="H109" s="137">
        <f t="shared" si="28"/>
        <v>13900</v>
      </c>
      <c r="I109" s="137">
        <f t="shared" si="28"/>
        <v>7336</v>
      </c>
      <c r="J109" s="137">
        <f t="shared" si="28"/>
        <v>0</v>
      </c>
      <c r="K109" s="137">
        <f t="shared" si="28"/>
        <v>0</v>
      </c>
      <c r="L109" s="137">
        <f t="shared" si="28"/>
        <v>0</v>
      </c>
      <c r="M109" s="137">
        <f>M110+M114+M119</f>
        <v>43206</v>
      </c>
      <c r="N109" s="137">
        <f>N110+N114+N119</f>
        <v>43206</v>
      </c>
    </row>
    <row r="110" spans="1:14" ht="12.75">
      <c r="A110" s="118">
        <v>322</v>
      </c>
      <c r="B110" s="124" t="s">
        <v>25</v>
      </c>
      <c r="C110" s="128"/>
      <c r="D110" s="133">
        <f>SUM(E110:L110)</f>
        <v>23340</v>
      </c>
      <c r="E110" s="162">
        <f>SUM(E111:E113)</f>
        <v>0</v>
      </c>
      <c r="F110" s="162">
        <f aca="true" t="shared" si="29" ref="F110:L110">SUM(F111:F113)</f>
        <v>0</v>
      </c>
      <c r="G110" s="162">
        <f t="shared" si="29"/>
        <v>7990</v>
      </c>
      <c r="H110" s="162">
        <f t="shared" si="29"/>
        <v>13400</v>
      </c>
      <c r="I110" s="162">
        <f>SUM(I111:I113)</f>
        <v>1950</v>
      </c>
      <c r="J110" s="162">
        <f t="shared" si="29"/>
        <v>0</v>
      </c>
      <c r="K110" s="162">
        <f t="shared" si="29"/>
        <v>0</v>
      </c>
      <c r="L110" s="162">
        <f t="shared" si="29"/>
        <v>0</v>
      </c>
      <c r="M110" s="133">
        <f>SUM(M111:M113)</f>
        <v>23340</v>
      </c>
      <c r="N110" s="133">
        <f>SUM(N111:N113)</f>
        <v>23340</v>
      </c>
    </row>
    <row r="111" spans="1:14" ht="12.75">
      <c r="A111" s="113">
        <v>3231</v>
      </c>
      <c r="B111" s="114" t="s">
        <v>189</v>
      </c>
      <c r="C111" s="128"/>
      <c r="D111" s="134">
        <f>SUM(E111:L111)</f>
        <v>7990</v>
      </c>
      <c r="E111" s="134"/>
      <c r="F111" s="134"/>
      <c r="G111" s="134">
        <v>7990</v>
      </c>
      <c r="H111" s="134"/>
      <c r="I111" s="134"/>
      <c r="J111" s="134"/>
      <c r="K111" s="134"/>
      <c r="L111" s="134"/>
      <c r="M111" s="134">
        <f>D111</f>
        <v>7990</v>
      </c>
      <c r="N111" s="134">
        <f>M111</f>
        <v>7990</v>
      </c>
    </row>
    <row r="112" spans="1:14" ht="12.75">
      <c r="A112" s="113">
        <v>3225</v>
      </c>
      <c r="B112" s="114" t="s">
        <v>188</v>
      </c>
      <c r="C112" s="128"/>
      <c r="D112" s="134">
        <f>SUM(E112:L112)</f>
        <v>15350</v>
      </c>
      <c r="E112" s="134"/>
      <c r="F112" s="128"/>
      <c r="G112" s="128"/>
      <c r="H112" s="134">
        <v>13400</v>
      </c>
      <c r="I112" s="134">
        <v>1950</v>
      </c>
      <c r="J112" s="128"/>
      <c r="K112" s="128"/>
      <c r="L112" s="128"/>
      <c r="M112" s="134">
        <f>D112</f>
        <v>15350</v>
      </c>
      <c r="N112" s="134">
        <f>M112</f>
        <v>15350</v>
      </c>
    </row>
    <row r="113" spans="1:14" ht="12.75">
      <c r="A113" s="118"/>
      <c r="B113" s="124"/>
      <c r="C113" s="128"/>
      <c r="D113" s="128"/>
      <c r="E113" s="134"/>
      <c r="F113" s="128"/>
      <c r="G113" s="128"/>
      <c r="H113" s="128"/>
      <c r="I113" s="134"/>
      <c r="J113" s="128"/>
      <c r="K113" s="128"/>
      <c r="L113" s="128"/>
      <c r="M113" s="128"/>
      <c r="N113" s="128"/>
    </row>
    <row r="114" spans="1:14" ht="12.75">
      <c r="A114" s="118">
        <v>323</v>
      </c>
      <c r="B114" s="124" t="s">
        <v>26</v>
      </c>
      <c r="C114" s="128"/>
      <c r="D114" s="133">
        <f>SUM(E114:L114)</f>
        <v>5886</v>
      </c>
      <c r="E114" s="162">
        <f aca="true" t="shared" si="30" ref="E114:L114">SUM(E115:E118)</f>
        <v>0</v>
      </c>
      <c r="F114" s="162">
        <f t="shared" si="30"/>
        <v>0</v>
      </c>
      <c r="G114" s="162">
        <f t="shared" si="30"/>
        <v>0</v>
      </c>
      <c r="H114" s="162">
        <f t="shared" si="30"/>
        <v>500</v>
      </c>
      <c r="I114" s="162">
        <f t="shared" si="30"/>
        <v>5386</v>
      </c>
      <c r="J114" s="162">
        <f t="shared" si="30"/>
        <v>0</v>
      </c>
      <c r="K114" s="162">
        <f t="shared" si="30"/>
        <v>0</v>
      </c>
      <c r="L114" s="162">
        <f t="shared" si="30"/>
        <v>0</v>
      </c>
      <c r="M114" s="133">
        <f>SUM(M115:M118)</f>
        <v>5886</v>
      </c>
      <c r="N114" s="133">
        <f>SUM(N115:N118)</f>
        <v>5886</v>
      </c>
    </row>
    <row r="115" spans="1:14" ht="12.75">
      <c r="A115" s="113">
        <v>3231</v>
      </c>
      <c r="B115" s="114" t="s">
        <v>189</v>
      </c>
      <c r="C115" s="128"/>
      <c r="D115" s="134">
        <f>SUM(E115:L115)</f>
        <v>0</v>
      </c>
      <c r="E115" s="134">
        <v>0</v>
      </c>
      <c r="F115" s="128"/>
      <c r="G115" s="134"/>
      <c r="H115" s="134"/>
      <c r="I115" s="134">
        <v>0</v>
      </c>
      <c r="J115" s="128"/>
      <c r="K115" s="128"/>
      <c r="L115" s="128"/>
      <c r="M115" s="134">
        <f aca="true" t="shared" si="31" ref="M115:N122">D115</f>
        <v>0</v>
      </c>
      <c r="N115" s="134">
        <f>M115</f>
        <v>0</v>
      </c>
    </row>
    <row r="116" spans="1:14" ht="12.75">
      <c r="A116" s="113">
        <v>3235</v>
      </c>
      <c r="B116" s="114" t="s">
        <v>187</v>
      </c>
      <c r="C116" s="128"/>
      <c r="D116" s="134">
        <f>SUM(E116:L116)</f>
        <v>5386</v>
      </c>
      <c r="E116" s="134"/>
      <c r="F116" s="128"/>
      <c r="G116" s="134"/>
      <c r="H116" s="134"/>
      <c r="I116" s="134">
        <v>5386</v>
      </c>
      <c r="J116" s="128"/>
      <c r="K116" s="128"/>
      <c r="L116" s="128"/>
      <c r="M116" s="134">
        <f t="shared" si="31"/>
        <v>5386</v>
      </c>
      <c r="N116" s="134">
        <f>M116</f>
        <v>5386</v>
      </c>
    </row>
    <row r="117" spans="1:14" ht="12.75">
      <c r="A117" s="113">
        <v>3239</v>
      </c>
      <c r="B117" s="128"/>
      <c r="C117" s="128"/>
      <c r="D117" s="134">
        <f>SUM(E117:L117)</f>
        <v>500</v>
      </c>
      <c r="E117" s="134"/>
      <c r="F117" s="128"/>
      <c r="G117" s="134"/>
      <c r="H117" s="134">
        <v>500</v>
      </c>
      <c r="I117" s="134"/>
      <c r="J117" s="128"/>
      <c r="K117" s="128"/>
      <c r="L117" s="128"/>
      <c r="M117" s="134">
        <f t="shared" si="31"/>
        <v>500</v>
      </c>
      <c r="N117" s="134">
        <f>M117</f>
        <v>500</v>
      </c>
    </row>
    <row r="118" spans="1:14" ht="12.75">
      <c r="A118" s="128"/>
      <c r="B118" s="128"/>
      <c r="C118" s="128"/>
      <c r="D118" s="128"/>
      <c r="E118" s="134"/>
      <c r="F118" s="128"/>
      <c r="G118" s="134"/>
      <c r="H118" s="134"/>
      <c r="I118" s="134"/>
      <c r="J118" s="128"/>
      <c r="K118" s="128"/>
      <c r="L118" s="128"/>
      <c r="M118" s="134">
        <f t="shared" si="31"/>
        <v>0</v>
      </c>
      <c r="N118" s="134">
        <f>M118</f>
        <v>0</v>
      </c>
    </row>
    <row r="119" spans="1:14" ht="25.5">
      <c r="A119" s="118">
        <v>329</v>
      </c>
      <c r="B119" s="124" t="s">
        <v>147</v>
      </c>
      <c r="C119" s="128"/>
      <c r="D119" s="133">
        <f>SUM(E119:L119)</f>
        <v>13980</v>
      </c>
      <c r="E119" s="162">
        <f>E120</f>
        <v>0</v>
      </c>
      <c r="F119" s="162">
        <f>F120</f>
        <v>0</v>
      </c>
      <c r="G119" s="162">
        <f>G120</f>
        <v>13980</v>
      </c>
      <c r="H119" s="162">
        <f>H120</f>
        <v>0</v>
      </c>
      <c r="I119" s="162">
        <f>I120</f>
        <v>0</v>
      </c>
      <c r="J119" s="128"/>
      <c r="K119" s="128"/>
      <c r="L119" s="128"/>
      <c r="M119" s="133">
        <f>SUM(M120:M123)</f>
        <v>13980</v>
      </c>
      <c r="N119" s="133">
        <f>SUM(N120:N123)</f>
        <v>13980</v>
      </c>
    </row>
    <row r="120" spans="1:14" ht="12.75">
      <c r="A120" s="113">
        <v>3292</v>
      </c>
      <c r="B120" s="114" t="s">
        <v>162</v>
      </c>
      <c r="C120" s="128"/>
      <c r="D120" s="134">
        <f>SUM(E120:L120)</f>
        <v>13980</v>
      </c>
      <c r="E120" s="134">
        <v>0</v>
      </c>
      <c r="F120" s="128"/>
      <c r="G120" s="134">
        <v>13980</v>
      </c>
      <c r="H120" s="134"/>
      <c r="I120" s="134">
        <v>0</v>
      </c>
      <c r="J120" s="128"/>
      <c r="K120" s="128"/>
      <c r="L120" s="128"/>
      <c r="M120" s="134">
        <f t="shared" si="31"/>
        <v>13980</v>
      </c>
      <c r="N120" s="134">
        <f>M120</f>
        <v>13980</v>
      </c>
    </row>
    <row r="121" spans="1:14" ht="12.75">
      <c r="A121" s="128"/>
      <c r="B121" s="128"/>
      <c r="C121" s="128"/>
      <c r="D121" s="134">
        <f>SUM(E121:L121)</f>
        <v>0</v>
      </c>
      <c r="E121" s="134"/>
      <c r="F121" s="128"/>
      <c r="G121" s="134"/>
      <c r="H121" s="134"/>
      <c r="I121" s="134"/>
      <c r="J121" s="128"/>
      <c r="K121" s="128"/>
      <c r="L121" s="128"/>
      <c r="M121" s="134">
        <f t="shared" si="31"/>
        <v>0</v>
      </c>
      <c r="N121" s="134">
        <f t="shared" si="31"/>
        <v>0</v>
      </c>
    </row>
    <row r="122" spans="1:14" ht="12.75">
      <c r="A122" s="128"/>
      <c r="B122" s="128"/>
      <c r="C122" s="128"/>
      <c r="D122" s="134">
        <f>SUM(E122:L122)</f>
        <v>0</v>
      </c>
      <c r="E122" s="134"/>
      <c r="F122" s="128"/>
      <c r="G122" s="134"/>
      <c r="H122" s="134"/>
      <c r="I122" s="134"/>
      <c r="J122" s="128"/>
      <c r="K122" s="128"/>
      <c r="L122" s="128"/>
      <c r="M122" s="134">
        <f t="shared" si="31"/>
        <v>0</v>
      </c>
      <c r="N122" s="134">
        <f t="shared" si="31"/>
        <v>0</v>
      </c>
    </row>
    <row r="123" spans="1:14" ht="12.75">
      <c r="A123" s="113"/>
      <c r="B123" s="114"/>
      <c r="C123" s="114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</row>
    <row r="124" spans="1:14" ht="36">
      <c r="A124" s="142" t="s">
        <v>103</v>
      </c>
      <c r="B124" s="142" t="s">
        <v>102</v>
      </c>
      <c r="C124" s="142" t="s">
        <v>104</v>
      </c>
      <c r="D124" s="148">
        <f>D125</f>
        <v>6785921</v>
      </c>
      <c r="E124" s="148">
        <f aca="true" t="shared" si="32" ref="E124:L124">E125</f>
        <v>0</v>
      </c>
      <c r="F124" s="148">
        <f t="shared" si="32"/>
        <v>0</v>
      </c>
      <c r="G124" s="148">
        <f t="shared" si="32"/>
        <v>0</v>
      </c>
      <c r="H124" s="148">
        <f t="shared" si="32"/>
        <v>0</v>
      </c>
      <c r="I124" s="148">
        <f t="shared" si="32"/>
        <v>6782580</v>
      </c>
      <c r="J124" s="148">
        <f t="shared" si="32"/>
        <v>3341</v>
      </c>
      <c r="K124" s="148">
        <f t="shared" si="32"/>
        <v>0</v>
      </c>
      <c r="L124" s="148">
        <f t="shared" si="32"/>
        <v>0</v>
      </c>
      <c r="M124" s="148">
        <f>M125</f>
        <v>6785921</v>
      </c>
      <c r="N124" s="148">
        <f>N125</f>
        <v>6785921</v>
      </c>
    </row>
    <row r="125" spans="1:14" ht="12.75">
      <c r="A125" s="135">
        <v>3</v>
      </c>
      <c r="B125" s="136" t="s">
        <v>100</v>
      </c>
      <c r="C125" s="137"/>
      <c r="D125" s="137">
        <f>SUM(E125:L125)</f>
        <v>6785921</v>
      </c>
      <c r="E125" s="137">
        <f aca="true" t="shared" si="33" ref="E125:K125">E126+E136</f>
        <v>0</v>
      </c>
      <c r="F125" s="137">
        <f t="shared" si="33"/>
        <v>0</v>
      </c>
      <c r="G125" s="137">
        <f t="shared" si="33"/>
        <v>0</v>
      </c>
      <c r="H125" s="137">
        <f t="shared" si="33"/>
        <v>0</v>
      </c>
      <c r="I125" s="137">
        <f>I126+I136</f>
        <v>6782580</v>
      </c>
      <c r="J125" s="137">
        <f t="shared" si="33"/>
        <v>3341</v>
      </c>
      <c r="K125" s="137">
        <f t="shared" si="33"/>
        <v>0</v>
      </c>
      <c r="L125" s="137"/>
      <c r="M125" s="137">
        <f>M126+M136</f>
        <v>6785921</v>
      </c>
      <c r="N125" s="137">
        <f>N126+N136</f>
        <v>6785921</v>
      </c>
    </row>
    <row r="126" spans="1:14" ht="12.75">
      <c r="A126" s="130">
        <v>31</v>
      </c>
      <c r="B126" s="131" t="s">
        <v>19</v>
      </c>
      <c r="C126" s="132"/>
      <c r="D126" s="132">
        <f>SUM(E126:L126)</f>
        <v>6589185</v>
      </c>
      <c r="E126" s="132">
        <f aca="true" t="shared" si="34" ref="E126:K126">E127+E131+E133</f>
        <v>0</v>
      </c>
      <c r="F126" s="132">
        <f t="shared" si="34"/>
        <v>0</v>
      </c>
      <c r="G126" s="132">
        <f t="shared" si="34"/>
        <v>0</v>
      </c>
      <c r="H126" s="132">
        <f t="shared" si="34"/>
        <v>0</v>
      </c>
      <c r="I126" s="132">
        <f t="shared" si="34"/>
        <v>6589185</v>
      </c>
      <c r="J126" s="132">
        <f t="shared" si="34"/>
        <v>0</v>
      </c>
      <c r="K126" s="132">
        <f t="shared" si="34"/>
        <v>0</v>
      </c>
      <c r="L126" s="132"/>
      <c r="M126" s="132">
        <f>M127+M131+M133</f>
        <v>6589185</v>
      </c>
      <c r="N126" s="132">
        <f>N127+N131+N133</f>
        <v>6589185</v>
      </c>
    </row>
    <row r="127" spans="1:14" ht="12.75">
      <c r="A127" s="118">
        <v>311</v>
      </c>
      <c r="B127" s="124" t="s">
        <v>20</v>
      </c>
      <c r="C127" s="133"/>
      <c r="D127" s="133">
        <f>SUM(E127:L127)</f>
        <v>5438685</v>
      </c>
      <c r="E127" s="133">
        <f aca="true" t="shared" si="35" ref="E127:K127">E128+E129+E130</f>
        <v>0</v>
      </c>
      <c r="F127" s="133">
        <f t="shared" si="35"/>
        <v>0</v>
      </c>
      <c r="G127" s="133">
        <f t="shared" si="35"/>
        <v>0</v>
      </c>
      <c r="H127" s="133">
        <f t="shared" si="35"/>
        <v>0</v>
      </c>
      <c r="I127" s="133">
        <f>I128+I129+I130</f>
        <v>5438685</v>
      </c>
      <c r="J127" s="133">
        <f t="shared" si="35"/>
        <v>0</v>
      </c>
      <c r="K127" s="133">
        <f t="shared" si="35"/>
        <v>0</v>
      </c>
      <c r="L127" s="133"/>
      <c r="M127" s="133">
        <f>SUM(M128:M130)</f>
        <v>5438685</v>
      </c>
      <c r="N127" s="133">
        <f>SUM(N128:N130)</f>
        <v>5438685</v>
      </c>
    </row>
    <row r="128" spans="1:14" ht="12.75">
      <c r="A128" s="113">
        <v>3111</v>
      </c>
      <c r="B128" s="114" t="s">
        <v>141</v>
      </c>
      <c r="C128" s="134"/>
      <c r="D128" s="134">
        <f>SUM(E128:L128)</f>
        <v>5438685</v>
      </c>
      <c r="E128" s="134"/>
      <c r="F128" s="134"/>
      <c r="G128" s="134"/>
      <c r="H128" s="134"/>
      <c r="I128" s="134">
        <v>5438685</v>
      </c>
      <c r="J128" s="134"/>
      <c r="K128" s="134"/>
      <c r="L128" s="134"/>
      <c r="M128" s="134">
        <f>D128</f>
        <v>5438685</v>
      </c>
      <c r="N128" s="134">
        <f>M128</f>
        <v>5438685</v>
      </c>
    </row>
    <row r="129" spans="1:14" ht="12.75">
      <c r="A129" s="113">
        <v>3113</v>
      </c>
      <c r="B129" s="114" t="s">
        <v>142</v>
      </c>
      <c r="C129" s="134"/>
      <c r="D129" s="134">
        <f aca="true" t="shared" si="36" ref="D129:D135">SUM(E129:L129)</f>
        <v>0</v>
      </c>
      <c r="E129" s="134"/>
      <c r="F129" s="134"/>
      <c r="G129" s="134"/>
      <c r="H129" s="134"/>
      <c r="I129" s="134"/>
      <c r="J129" s="134"/>
      <c r="K129" s="134"/>
      <c r="L129" s="134"/>
      <c r="M129" s="134">
        <f>D129</f>
        <v>0</v>
      </c>
      <c r="N129" s="134">
        <f>SUM(O129:W129)</f>
        <v>0</v>
      </c>
    </row>
    <row r="130" spans="1:14" ht="12.75">
      <c r="A130" s="113">
        <v>3114</v>
      </c>
      <c r="B130" s="114" t="s">
        <v>143</v>
      </c>
      <c r="C130" s="134"/>
      <c r="D130" s="134">
        <f t="shared" si="36"/>
        <v>0</v>
      </c>
      <c r="E130" s="134"/>
      <c r="F130" s="134"/>
      <c r="G130" s="134"/>
      <c r="H130" s="134"/>
      <c r="I130" s="134"/>
      <c r="J130" s="134"/>
      <c r="K130" s="134"/>
      <c r="L130" s="134"/>
      <c r="M130" s="134">
        <f>D130</f>
        <v>0</v>
      </c>
      <c r="N130" s="134">
        <f>SUM(O130:W130)</f>
        <v>0</v>
      </c>
    </row>
    <row r="131" spans="1:14" ht="12.75">
      <c r="A131" s="118">
        <v>312</v>
      </c>
      <c r="B131" s="124" t="s">
        <v>21</v>
      </c>
      <c r="C131" s="133"/>
      <c r="D131" s="133">
        <f>SUM(E131:L131)</f>
        <v>250000</v>
      </c>
      <c r="E131" s="133">
        <f aca="true" t="shared" si="37" ref="E131:K131">E132</f>
        <v>0</v>
      </c>
      <c r="F131" s="133">
        <f t="shared" si="37"/>
        <v>0</v>
      </c>
      <c r="G131" s="133">
        <f t="shared" si="37"/>
        <v>0</v>
      </c>
      <c r="H131" s="133">
        <f t="shared" si="37"/>
        <v>0</v>
      </c>
      <c r="I131" s="133">
        <f t="shared" si="37"/>
        <v>250000</v>
      </c>
      <c r="J131" s="133">
        <f t="shared" si="37"/>
        <v>0</v>
      </c>
      <c r="K131" s="133">
        <f t="shared" si="37"/>
        <v>0</v>
      </c>
      <c r="L131" s="133"/>
      <c r="M131" s="133">
        <f>SUM(M132)</f>
        <v>250000</v>
      </c>
      <c r="N131" s="133">
        <f>SUM(N132)</f>
        <v>250000</v>
      </c>
    </row>
    <row r="132" spans="1:14" ht="12.75">
      <c r="A132" s="113">
        <v>3121</v>
      </c>
      <c r="B132" s="114" t="s">
        <v>21</v>
      </c>
      <c r="C132" s="134"/>
      <c r="D132" s="134">
        <f t="shared" si="36"/>
        <v>250000</v>
      </c>
      <c r="E132" s="134"/>
      <c r="F132" s="134"/>
      <c r="G132" s="134"/>
      <c r="H132" s="134"/>
      <c r="I132" s="134">
        <v>250000</v>
      </c>
      <c r="J132" s="134"/>
      <c r="K132" s="134"/>
      <c r="L132" s="134"/>
      <c r="M132" s="134">
        <f>D132</f>
        <v>250000</v>
      </c>
      <c r="N132" s="134">
        <f>M132</f>
        <v>250000</v>
      </c>
    </row>
    <row r="133" spans="1:14" ht="12.75">
      <c r="A133" s="118">
        <v>313</v>
      </c>
      <c r="B133" s="124" t="s">
        <v>22</v>
      </c>
      <c r="C133" s="133"/>
      <c r="D133" s="133">
        <f>SUM(E133:L133)</f>
        <v>900500</v>
      </c>
      <c r="E133" s="133">
        <f aca="true" t="shared" si="38" ref="E133:K133">E134+E135</f>
        <v>0</v>
      </c>
      <c r="F133" s="133">
        <f t="shared" si="38"/>
        <v>0</v>
      </c>
      <c r="G133" s="133">
        <f t="shared" si="38"/>
        <v>0</v>
      </c>
      <c r="H133" s="133">
        <f t="shared" si="38"/>
        <v>0</v>
      </c>
      <c r="I133" s="133">
        <f>I134+I135</f>
        <v>900500</v>
      </c>
      <c r="J133" s="133">
        <f t="shared" si="38"/>
        <v>0</v>
      </c>
      <c r="K133" s="133">
        <f t="shared" si="38"/>
        <v>0</v>
      </c>
      <c r="L133" s="133"/>
      <c r="M133" s="133">
        <f>SUM(M134:M135)</f>
        <v>900500</v>
      </c>
      <c r="N133" s="133">
        <f>SUM(N134:N135)</f>
        <v>900500</v>
      </c>
    </row>
    <row r="134" spans="1:14" ht="25.5">
      <c r="A134" s="113">
        <v>3132</v>
      </c>
      <c r="B134" s="114" t="s">
        <v>144</v>
      </c>
      <c r="C134" s="134"/>
      <c r="D134" s="134">
        <f t="shared" si="36"/>
        <v>900500</v>
      </c>
      <c r="E134" s="134"/>
      <c r="F134" s="134"/>
      <c r="G134" s="134"/>
      <c r="H134" s="134"/>
      <c r="I134" s="134">
        <v>900500</v>
      </c>
      <c r="J134" s="134"/>
      <c r="K134" s="134"/>
      <c r="L134" s="134"/>
      <c r="M134" s="134">
        <f>D134</f>
        <v>900500</v>
      </c>
      <c r="N134" s="134">
        <f>M134</f>
        <v>900500</v>
      </c>
    </row>
    <row r="135" spans="1:14" ht="25.5">
      <c r="A135" s="113">
        <v>3133</v>
      </c>
      <c r="B135" s="114" t="s">
        <v>145</v>
      </c>
      <c r="C135" s="134"/>
      <c r="D135" s="134">
        <f t="shared" si="36"/>
        <v>0</v>
      </c>
      <c r="E135" s="134">
        <v>0</v>
      </c>
      <c r="F135" s="134"/>
      <c r="G135" s="134"/>
      <c r="H135" s="134"/>
      <c r="I135" s="134">
        <v>0</v>
      </c>
      <c r="J135" s="134"/>
      <c r="K135" s="134"/>
      <c r="L135" s="134"/>
      <c r="M135" s="134">
        <f>D135</f>
        <v>0</v>
      </c>
      <c r="N135" s="134">
        <f>SUM(O135:W135)</f>
        <v>0</v>
      </c>
    </row>
    <row r="136" spans="1:14" ht="12.75">
      <c r="A136" s="130">
        <v>32</v>
      </c>
      <c r="B136" s="131" t="s">
        <v>23</v>
      </c>
      <c r="C136" s="132"/>
      <c r="D136" s="132">
        <f aca="true" t="shared" si="39" ref="D136:D141">SUM(E136:L136)</f>
        <v>196736</v>
      </c>
      <c r="E136" s="132">
        <f>E137+E139+E142</f>
        <v>0</v>
      </c>
      <c r="F136" s="132">
        <f aca="true" t="shared" si="40" ref="F136:K136">F137+F139+F142</f>
        <v>0</v>
      </c>
      <c r="G136" s="132">
        <f t="shared" si="40"/>
        <v>0</v>
      </c>
      <c r="H136" s="132">
        <f t="shared" si="40"/>
        <v>0</v>
      </c>
      <c r="I136" s="132">
        <f>I137+I139+I142</f>
        <v>193395</v>
      </c>
      <c r="J136" s="132">
        <f t="shared" si="40"/>
        <v>3341</v>
      </c>
      <c r="K136" s="132">
        <f t="shared" si="40"/>
        <v>0</v>
      </c>
      <c r="L136" s="132"/>
      <c r="M136" s="132">
        <f>M137+M139+M142</f>
        <v>196736</v>
      </c>
      <c r="N136" s="132">
        <f>N137+N139+N142</f>
        <v>196736</v>
      </c>
    </row>
    <row r="137" spans="1:14" ht="12.75">
      <c r="A137" s="118">
        <v>321</v>
      </c>
      <c r="B137" s="124" t="s">
        <v>24</v>
      </c>
      <c r="C137" s="133"/>
      <c r="D137" s="133">
        <f t="shared" si="39"/>
        <v>171645</v>
      </c>
      <c r="E137" s="133">
        <f aca="true" t="shared" si="41" ref="E137:K137">E138</f>
        <v>0</v>
      </c>
      <c r="F137" s="133">
        <f t="shared" si="41"/>
        <v>0</v>
      </c>
      <c r="G137" s="133">
        <f t="shared" si="41"/>
        <v>0</v>
      </c>
      <c r="H137" s="133">
        <f t="shared" si="41"/>
        <v>0</v>
      </c>
      <c r="I137" s="133">
        <f t="shared" si="41"/>
        <v>171645</v>
      </c>
      <c r="J137" s="133">
        <f t="shared" si="41"/>
        <v>0</v>
      </c>
      <c r="K137" s="133">
        <f t="shared" si="41"/>
        <v>0</v>
      </c>
      <c r="L137" s="133"/>
      <c r="M137" s="133">
        <f>SUM(M138)</f>
        <v>171645</v>
      </c>
      <c r="N137" s="133">
        <f>SUM(N138)</f>
        <v>171645</v>
      </c>
    </row>
    <row r="138" spans="1:14" ht="12.75">
      <c r="A138" s="113">
        <v>3212</v>
      </c>
      <c r="B138" s="114" t="s">
        <v>146</v>
      </c>
      <c r="C138" s="134"/>
      <c r="D138" s="134">
        <f t="shared" si="39"/>
        <v>171645</v>
      </c>
      <c r="E138" s="134"/>
      <c r="F138" s="134"/>
      <c r="G138" s="134"/>
      <c r="H138" s="134"/>
      <c r="I138" s="134">
        <v>171645</v>
      </c>
      <c r="J138" s="134"/>
      <c r="K138" s="134"/>
      <c r="L138" s="134"/>
      <c r="M138" s="134">
        <f>D138</f>
        <v>171645</v>
      </c>
      <c r="N138" s="134">
        <f>M138</f>
        <v>171645</v>
      </c>
    </row>
    <row r="139" spans="1:14" ht="25.5">
      <c r="A139" s="118">
        <v>322</v>
      </c>
      <c r="B139" s="124" t="s">
        <v>147</v>
      </c>
      <c r="C139" s="134"/>
      <c r="D139" s="133">
        <f t="shared" si="39"/>
        <v>3341</v>
      </c>
      <c r="E139" s="133">
        <f>E140</f>
        <v>0</v>
      </c>
      <c r="F139" s="133">
        <f>F140</f>
        <v>0</v>
      </c>
      <c r="G139" s="133">
        <f>G140</f>
        <v>0</v>
      </c>
      <c r="H139" s="133">
        <f>H140</f>
        <v>0</v>
      </c>
      <c r="I139" s="133">
        <f>I140</f>
        <v>0</v>
      </c>
      <c r="J139" s="133">
        <f>J140+J141</f>
        <v>3341</v>
      </c>
      <c r="K139" s="133">
        <f>K140</f>
        <v>0</v>
      </c>
      <c r="L139" s="133"/>
      <c r="M139" s="133">
        <f>SUM(M140:M141)</f>
        <v>3341</v>
      </c>
      <c r="N139" s="133">
        <f>SUM(N140:N141)</f>
        <v>3341</v>
      </c>
    </row>
    <row r="140" spans="1:14" ht="25.5">
      <c r="A140" s="113">
        <v>32216</v>
      </c>
      <c r="B140" s="114" t="s">
        <v>196</v>
      </c>
      <c r="C140" s="134"/>
      <c r="D140" s="134">
        <f t="shared" si="39"/>
        <v>2478</v>
      </c>
      <c r="E140" s="134"/>
      <c r="F140" s="134"/>
      <c r="G140" s="134"/>
      <c r="H140" s="134"/>
      <c r="I140" s="134"/>
      <c r="J140" s="134">
        <v>2478</v>
      </c>
      <c r="K140" s="134"/>
      <c r="L140" s="134"/>
      <c r="M140" s="134">
        <f>D140</f>
        <v>2478</v>
      </c>
      <c r="N140" s="134">
        <f>M140</f>
        <v>2478</v>
      </c>
    </row>
    <row r="141" spans="1:14" ht="12.75">
      <c r="A141" s="113">
        <v>32251</v>
      </c>
      <c r="B141" s="114" t="s">
        <v>188</v>
      </c>
      <c r="C141" s="134"/>
      <c r="D141" s="134">
        <f t="shared" si="39"/>
        <v>863</v>
      </c>
      <c r="E141" s="134"/>
      <c r="F141" s="134"/>
      <c r="G141" s="134"/>
      <c r="H141" s="134"/>
      <c r="I141" s="134"/>
      <c r="J141" s="134">
        <v>863</v>
      </c>
      <c r="K141" s="134"/>
      <c r="L141" s="134"/>
      <c r="M141" s="134">
        <f>D141</f>
        <v>863</v>
      </c>
      <c r="N141" s="134">
        <f>M141</f>
        <v>863</v>
      </c>
    </row>
    <row r="142" spans="1:14" ht="25.5">
      <c r="A142" s="118">
        <v>329</v>
      </c>
      <c r="B142" s="124" t="s">
        <v>147</v>
      </c>
      <c r="C142" s="134"/>
      <c r="D142" s="133">
        <f>SUM(E142:M142)</f>
        <v>43500</v>
      </c>
      <c r="E142" s="133">
        <f aca="true" t="shared" si="42" ref="E142:K142">E143</f>
        <v>0</v>
      </c>
      <c r="F142" s="133">
        <f t="shared" si="42"/>
        <v>0</v>
      </c>
      <c r="G142" s="133">
        <f t="shared" si="42"/>
        <v>0</v>
      </c>
      <c r="H142" s="133">
        <f t="shared" si="42"/>
        <v>0</v>
      </c>
      <c r="I142" s="133">
        <f t="shared" si="42"/>
        <v>21750</v>
      </c>
      <c r="J142" s="133">
        <f t="shared" si="42"/>
        <v>0</v>
      </c>
      <c r="K142" s="133">
        <f t="shared" si="42"/>
        <v>0</v>
      </c>
      <c r="L142" s="133"/>
      <c r="M142" s="133">
        <f>SUM(M143:M144)</f>
        <v>21750</v>
      </c>
      <c r="N142" s="133">
        <f>SUM(N143:N144)</f>
        <v>21750</v>
      </c>
    </row>
    <row r="143" spans="1:14" ht="12.75">
      <c r="A143" s="113">
        <v>3295</v>
      </c>
      <c r="B143" s="114" t="s">
        <v>186</v>
      </c>
      <c r="C143" s="134"/>
      <c r="D143" s="134">
        <f>SUM(E143:L143)</f>
        <v>21750</v>
      </c>
      <c r="E143" s="134"/>
      <c r="F143" s="134"/>
      <c r="G143" s="134"/>
      <c r="H143" s="134"/>
      <c r="I143" s="134">
        <v>21750</v>
      </c>
      <c r="J143" s="134"/>
      <c r="K143" s="134"/>
      <c r="L143" s="134"/>
      <c r="M143" s="134">
        <f>D143</f>
        <v>21750</v>
      </c>
      <c r="N143" s="134">
        <f>M143</f>
        <v>21750</v>
      </c>
    </row>
    <row r="144" spans="1:14" ht="12.75">
      <c r="A144" s="113"/>
      <c r="B144" s="114"/>
      <c r="C144" s="134"/>
      <c r="D144" s="134">
        <f>SUM(E144:L144)</f>
        <v>0</v>
      </c>
      <c r="E144" s="134"/>
      <c r="F144" s="134"/>
      <c r="G144" s="134"/>
      <c r="H144" s="134"/>
      <c r="I144" s="134"/>
      <c r="J144" s="134"/>
      <c r="K144" s="134"/>
      <c r="L144" s="134"/>
      <c r="M144" s="134">
        <f>D144</f>
        <v>0</v>
      </c>
      <c r="N144" s="134">
        <f>SUM(O144:W144)</f>
        <v>0</v>
      </c>
    </row>
    <row r="145" spans="1:14" ht="12.75">
      <c r="A145" s="128"/>
      <c r="B145" s="128"/>
      <c r="C145" s="128"/>
      <c r="D145" s="134">
        <f>SUM(E145:L145)</f>
        <v>0</v>
      </c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</row>
    <row r="146" spans="1:14" ht="12.75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</row>
    <row r="147" spans="1:14" ht="24">
      <c r="A147" s="142" t="s">
        <v>92</v>
      </c>
      <c r="B147" s="142" t="s">
        <v>67</v>
      </c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1:14" ht="12.75">
      <c r="A148" s="113"/>
      <c r="B148" s="114"/>
      <c r="C148" s="114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</row>
    <row r="149" spans="1:14" ht="24">
      <c r="A149" s="142" t="s">
        <v>105</v>
      </c>
      <c r="B149" s="142" t="s">
        <v>69</v>
      </c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1:14" ht="12.75">
      <c r="A150" s="113"/>
      <c r="B150" s="114"/>
      <c r="C150" s="114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</row>
    <row r="151" spans="1:14" ht="24">
      <c r="A151" s="142" t="s">
        <v>68</v>
      </c>
      <c r="B151" s="142" t="s">
        <v>106</v>
      </c>
      <c r="C151" s="142"/>
      <c r="D151" s="148">
        <f>D152</f>
        <v>313624</v>
      </c>
      <c r="E151" s="148">
        <f aca="true" t="shared" si="43" ref="E151:L151">E152</f>
        <v>0</v>
      </c>
      <c r="F151" s="148">
        <f t="shared" si="43"/>
        <v>0</v>
      </c>
      <c r="G151" s="148">
        <f t="shared" si="43"/>
        <v>163000</v>
      </c>
      <c r="H151" s="148">
        <f t="shared" si="43"/>
        <v>150624</v>
      </c>
      <c r="I151" s="148">
        <f t="shared" si="43"/>
        <v>0</v>
      </c>
      <c r="J151" s="148">
        <f t="shared" si="43"/>
        <v>0</v>
      </c>
      <c r="K151" s="148">
        <f t="shared" si="43"/>
        <v>0</v>
      </c>
      <c r="L151" s="148">
        <f t="shared" si="43"/>
        <v>0</v>
      </c>
      <c r="M151" s="148">
        <f>M152</f>
        <v>313624</v>
      </c>
      <c r="N151" s="148">
        <f>N152</f>
        <v>313624</v>
      </c>
    </row>
    <row r="152" spans="1:14" ht="12.75">
      <c r="A152" s="150" t="s">
        <v>171</v>
      </c>
      <c r="B152" s="151" t="s">
        <v>52</v>
      </c>
      <c r="C152" s="128"/>
      <c r="D152" s="157">
        <f>SUM(E152:L152)</f>
        <v>313624</v>
      </c>
      <c r="E152" s="157">
        <f>E153+E169</f>
        <v>0</v>
      </c>
      <c r="F152" s="157">
        <f aca="true" t="shared" si="44" ref="F152:L152">F153+F169</f>
        <v>0</v>
      </c>
      <c r="G152" s="157">
        <f t="shared" si="44"/>
        <v>163000</v>
      </c>
      <c r="H152" s="157">
        <f t="shared" si="44"/>
        <v>150624</v>
      </c>
      <c r="I152" s="157">
        <f>I153+I169</f>
        <v>0</v>
      </c>
      <c r="J152" s="157">
        <f t="shared" si="44"/>
        <v>0</v>
      </c>
      <c r="K152" s="157">
        <f t="shared" si="44"/>
        <v>0</v>
      </c>
      <c r="L152" s="157">
        <f t="shared" si="44"/>
        <v>0</v>
      </c>
      <c r="M152" s="157">
        <f>M153+M169</f>
        <v>313624</v>
      </c>
      <c r="N152" s="157">
        <f>N153+N169</f>
        <v>313624</v>
      </c>
    </row>
    <row r="153" spans="1:14" ht="12.75">
      <c r="A153" s="144">
        <v>3</v>
      </c>
      <c r="B153" s="145" t="s">
        <v>100</v>
      </c>
      <c r="C153" s="128"/>
      <c r="D153" s="137">
        <f>SUM(E153:L153)</f>
        <v>307329</v>
      </c>
      <c r="E153" s="137">
        <f aca="true" t="shared" si="45" ref="E153:L153">E154+E166</f>
        <v>0</v>
      </c>
      <c r="F153" s="137">
        <f t="shared" si="45"/>
        <v>0</v>
      </c>
      <c r="G153" s="137">
        <f t="shared" si="45"/>
        <v>163000</v>
      </c>
      <c r="H153" s="137">
        <f t="shared" si="45"/>
        <v>144329</v>
      </c>
      <c r="I153" s="137">
        <f t="shared" si="45"/>
        <v>0</v>
      </c>
      <c r="J153" s="137">
        <f t="shared" si="45"/>
        <v>0</v>
      </c>
      <c r="K153" s="137">
        <f t="shared" si="45"/>
        <v>0</v>
      </c>
      <c r="L153" s="137">
        <f t="shared" si="45"/>
        <v>0</v>
      </c>
      <c r="M153" s="137">
        <f>M154</f>
        <v>307329</v>
      </c>
      <c r="N153" s="137">
        <f>N154</f>
        <v>307329</v>
      </c>
    </row>
    <row r="154" spans="1:14" ht="12.75">
      <c r="A154" s="152">
        <v>32</v>
      </c>
      <c r="B154" s="153" t="s">
        <v>23</v>
      </c>
      <c r="C154" s="128"/>
      <c r="D154" s="132">
        <f>SUM(E154:L154)</f>
        <v>307329</v>
      </c>
      <c r="E154" s="132">
        <f aca="true" t="shared" si="46" ref="E154:L154">E155+E162</f>
        <v>0</v>
      </c>
      <c r="F154" s="132">
        <f t="shared" si="46"/>
        <v>0</v>
      </c>
      <c r="G154" s="132">
        <f>G155+G162</f>
        <v>163000</v>
      </c>
      <c r="H154" s="132">
        <f t="shared" si="46"/>
        <v>144329</v>
      </c>
      <c r="I154" s="132">
        <f>I155+I162</f>
        <v>0</v>
      </c>
      <c r="J154" s="132">
        <f t="shared" si="46"/>
        <v>0</v>
      </c>
      <c r="K154" s="132">
        <f t="shared" si="46"/>
        <v>0</v>
      </c>
      <c r="L154" s="132">
        <f t="shared" si="46"/>
        <v>0</v>
      </c>
      <c r="M154" s="132">
        <f>M155</f>
        <v>307329</v>
      </c>
      <c r="N154" s="132">
        <f>N155</f>
        <v>307329</v>
      </c>
    </row>
    <row r="155" spans="1:14" ht="12.75">
      <c r="A155" s="154">
        <v>322</v>
      </c>
      <c r="B155" s="155" t="s">
        <v>25</v>
      </c>
      <c r="C155" s="128"/>
      <c r="D155" s="133">
        <f>SUM(E155:L155)</f>
        <v>307329</v>
      </c>
      <c r="E155" s="133">
        <f aca="true" t="shared" si="47" ref="E155:L155">SUM(E156:E161)</f>
        <v>0</v>
      </c>
      <c r="F155" s="133">
        <f t="shared" si="47"/>
        <v>0</v>
      </c>
      <c r="G155" s="133">
        <f t="shared" si="47"/>
        <v>163000</v>
      </c>
      <c r="H155" s="133">
        <f t="shared" si="47"/>
        <v>144329</v>
      </c>
      <c r="I155" s="133">
        <f>SUM(I156:I161)</f>
        <v>0</v>
      </c>
      <c r="J155" s="133">
        <f t="shared" si="47"/>
        <v>0</v>
      </c>
      <c r="K155" s="133">
        <f t="shared" si="47"/>
        <v>0</v>
      </c>
      <c r="L155" s="133">
        <f t="shared" si="47"/>
        <v>0</v>
      </c>
      <c r="M155" s="133">
        <f>SUM(M156:M161)</f>
        <v>307329</v>
      </c>
      <c r="N155" s="133">
        <f>SUM(N156:N161)</f>
        <v>307329</v>
      </c>
    </row>
    <row r="156" spans="1:14" ht="12.75">
      <c r="A156" s="113">
        <v>3221</v>
      </c>
      <c r="B156" s="114" t="s">
        <v>150</v>
      </c>
      <c r="C156" s="128"/>
      <c r="D156" s="134">
        <f aca="true" t="shared" si="48" ref="D156:D165">SUM(E156:L156)</f>
        <v>13000</v>
      </c>
      <c r="E156" s="134">
        <v>0</v>
      </c>
      <c r="F156" s="134"/>
      <c r="G156" s="134">
        <v>13000</v>
      </c>
      <c r="H156" s="134"/>
      <c r="I156" s="134">
        <v>0</v>
      </c>
      <c r="J156" s="134"/>
      <c r="K156" s="134"/>
      <c r="L156" s="134"/>
      <c r="M156" s="134">
        <f aca="true" t="shared" si="49" ref="M156:M161">D156</f>
        <v>13000</v>
      </c>
      <c r="N156" s="134">
        <f aca="true" t="shared" si="50" ref="N156:N161">M156</f>
        <v>13000</v>
      </c>
    </row>
    <row r="157" spans="1:14" ht="12.75">
      <c r="A157" s="113">
        <v>3222</v>
      </c>
      <c r="B157" s="114" t="s">
        <v>172</v>
      </c>
      <c r="C157" s="128"/>
      <c r="D157" s="134">
        <f t="shared" si="48"/>
        <v>294329</v>
      </c>
      <c r="E157" s="134">
        <v>0</v>
      </c>
      <c r="F157" s="134"/>
      <c r="G157" s="134">
        <v>150000</v>
      </c>
      <c r="H157" s="134">
        <v>144329</v>
      </c>
      <c r="I157" s="134">
        <v>0</v>
      </c>
      <c r="J157" s="134"/>
      <c r="K157" s="134"/>
      <c r="L157" s="134"/>
      <c r="M157" s="134">
        <f t="shared" si="49"/>
        <v>294329</v>
      </c>
      <c r="N157" s="134">
        <f t="shared" si="50"/>
        <v>294329</v>
      </c>
    </row>
    <row r="158" spans="1:14" ht="12.75">
      <c r="A158" s="113">
        <v>3223</v>
      </c>
      <c r="B158" s="114" t="s">
        <v>151</v>
      </c>
      <c r="C158" s="128"/>
      <c r="D158" s="134">
        <f t="shared" si="48"/>
        <v>0</v>
      </c>
      <c r="E158" s="134">
        <v>0</v>
      </c>
      <c r="F158" s="134"/>
      <c r="G158" s="134"/>
      <c r="H158" s="134"/>
      <c r="I158" s="134">
        <v>0</v>
      </c>
      <c r="J158" s="134"/>
      <c r="K158" s="134"/>
      <c r="L158" s="134"/>
      <c r="M158" s="134">
        <f t="shared" si="49"/>
        <v>0</v>
      </c>
      <c r="N158" s="134">
        <f t="shared" si="50"/>
        <v>0</v>
      </c>
    </row>
    <row r="159" spans="1:14" ht="25.5">
      <c r="A159" s="113">
        <v>3224</v>
      </c>
      <c r="B159" s="114" t="s">
        <v>167</v>
      </c>
      <c r="C159" s="128"/>
      <c r="D159" s="134">
        <f t="shared" si="48"/>
        <v>0</v>
      </c>
      <c r="E159" s="134">
        <v>0</v>
      </c>
      <c r="F159" s="134"/>
      <c r="G159" s="134"/>
      <c r="H159" s="134"/>
      <c r="I159" s="134">
        <v>0</v>
      </c>
      <c r="J159" s="134"/>
      <c r="K159" s="134"/>
      <c r="L159" s="134"/>
      <c r="M159" s="134">
        <f t="shared" si="49"/>
        <v>0</v>
      </c>
      <c r="N159" s="134">
        <f t="shared" si="50"/>
        <v>0</v>
      </c>
    </row>
    <row r="160" spans="1:14" ht="12.75">
      <c r="A160" s="113">
        <v>3225</v>
      </c>
      <c r="B160" s="114" t="s">
        <v>152</v>
      </c>
      <c r="C160" s="128"/>
      <c r="D160" s="134">
        <f t="shared" si="48"/>
        <v>0</v>
      </c>
      <c r="E160" s="134">
        <v>0</v>
      </c>
      <c r="F160" s="134"/>
      <c r="G160" s="134"/>
      <c r="H160" s="134"/>
      <c r="I160" s="134">
        <v>0</v>
      </c>
      <c r="J160" s="134"/>
      <c r="K160" s="134"/>
      <c r="L160" s="134"/>
      <c r="M160" s="134">
        <f t="shared" si="49"/>
        <v>0</v>
      </c>
      <c r="N160" s="134">
        <f t="shared" si="50"/>
        <v>0</v>
      </c>
    </row>
    <row r="161" spans="1:14" ht="25.5">
      <c r="A161" s="113">
        <v>3227</v>
      </c>
      <c r="B161" s="114" t="s">
        <v>153</v>
      </c>
      <c r="C161" s="128"/>
      <c r="D161" s="134">
        <f t="shared" si="48"/>
        <v>0</v>
      </c>
      <c r="E161" s="134">
        <v>0</v>
      </c>
      <c r="F161" s="134"/>
      <c r="G161" s="134"/>
      <c r="H161" s="134"/>
      <c r="I161" s="134">
        <v>0</v>
      </c>
      <c r="J161" s="134"/>
      <c r="K161" s="134"/>
      <c r="L161" s="134"/>
      <c r="M161" s="134">
        <f t="shared" si="49"/>
        <v>0</v>
      </c>
      <c r="N161" s="134">
        <f t="shared" si="50"/>
        <v>0</v>
      </c>
    </row>
    <row r="162" spans="1:14" ht="12.75">
      <c r="A162" s="154">
        <v>323</v>
      </c>
      <c r="B162" s="155" t="s">
        <v>26</v>
      </c>
      <c r="C162" s="128"/>
      <c r="D162" s="134">
        <f t="shared" si="48"/>
        <v>0</v>
      </c>
      <c r="E162" s="133">
        <f aca="true" t="shared" si="51" ref="E162:L162">SUM(E163:E165)</f>
        <v>0</v>
      </c>
      <c r="F162" s="133">
        <f t="shared" si="51"/>
        <v>0</v>
      </c>
      <c r="G162" s="133">
        <f t="shared" si="51"/>
        <v>0</v>
      </c>
      <c r="H162" s="133">
        <f t="shared" si="51"/>
        <v>0</v>
      </c>
      <c r="I162" s="133">
        <f t="shared" si="51"/>
        <v>0</v>
      </c>
      <c r="J162" s="133">
        <f t="shared" si="51"/>
        <v>0</v>
      </c>
      <c r="K162" s="133">
        <f t="shared" si="51"/>
        <v>0</v>
      </c>
      <c r="L162" s="133">
        <f t="shared" si="51"/>
        <v>0</v>
      </c>
      <c r="M162" s="133">
        <f>SUM(N162:V162)</f>
        <v>0</v>
      </c>
      <c r="N162" s="133">
        <f>SUM(O162:W162)</f>
        <v>0</v>
      </c>
    </row>
    <row r="163" spans="1:14" ht="12.75">
      <c r="A163" s="113">
        <v>3232</v>
      </c>
      <c r="B163" s="114" t="s">
        <v>168</v>
      </c>
      <c r="C163" s="128"/>
      <c r="D163" s="134">
        <f t="shared" si="48"/>
        <v>0</v>
      </c>
      <c r="E163" s="134"/>
      <c r="F163" s="134"/>
      <c r="G163" s="134"/>
      <c r="H163" s="134"/>
      <c r="I163" s="134"/>
      <c r="J163" s="134"/>
      <c r="K163" s="134"/>
      <c r="L163" s="134"/>
      <c r="M163" s="134">
        <f>D163</f>
        <v>0</v>
      </c>
      <c r="N163" s="134">
        <f aca="true" t="shared" si="52" ref="N163:N168">SUM(O163:W163)</f>
        <v>0</v>
      </c>
    </row>
    <row r="164" spans="1:14" ht="12.75">
      <c r="A164" s="113">
        <v>3234</v>
      </c>
      <c r="B164" s="114" t="s">
        <v>156</v>
      </c>
      <c r="C164" s="128"/>
      <c r="D164" s="134">
        <f t="shared" si="48"/>
        <v>0</v>
      </c>
      <c r="E164" s="134"/>
      <c r="F164" s="134"/>
      <c r="G164" s="134"/>
      <c r="H164" s="134"/>
      <c r="I164" s="134"/>
      <c r="J164" s="134"/>
      <c r="K164" s="134"/>
      <c r="L164" s="134"/>
      <c r="M164" s="134">
        <f>D164</f>
        <v>0</v>
      </c>
      <c r="N164" s="134">
        <f t="shared" si="52"/>
        <v>0</v>
      </c>
    </row>
    <row r="165" spans="1:14" ht="12.75">
      <c r="A165" s="113">
        <v>3236</v>
      </c>
      <c r="B165" s="114" t="s">
        <v>158</v>
      </c>
      <c r="C165" s="128"/>
      <c r="D165" s="134">
        <f t="shared" si="48"/>
        <v>0</v>
      </c>
      <c r="E165" s="134"/>
      <c r="F165" s="134"/>
      <c r="G165" s="134"/>
      <c r="H165" s="134"/>
      <c r="I165" s="134"/>
      <c r="J165" s="134"/>
      <c r="K165" s="134"/>
      <c r="L165" s="134"/>
      <c r="M165" s="134">
        <f>D165</f>
        <v>0</v>
      </c>
      <c r="N165" s="134">
        <f t="shared" si="52"/>
        <v>0</v>
      </c>
    </row>
    <row r="166" spans="1:14" ht="12.75">
      <c r="A166" s="130">
        <v>34</v>
      </c>
      <c r="B166" s="131" t="s">
        <v>27</v>
      </c>
      <c r="C166" s="131"/>
      <c r="D166" s="132">
        <f>SUM(E166:M166)</f>
        <v>0</v>
      </c>
      <c r="E166" s="132">
        <f aca="true" t="shared" si="53" ref="E166:L171">E167</f>
        <v>0</v>
      </c>
      <c r="F166" s="132">
        <f t="shared" si="53"/>
        <v>0</v>
      </c>
      <c r="G166" s="132">
        <f t="shared" si="53"/>
        <v>0</v>
      </c>
      <c r="H166" s="132">
        <f t="shared" si="53"/>
        <v>0</v>
      </c>
      <c r="I166" s="132">
        <f t="shared" si="53"/>
        <v>0</v>
      </c>
      <c r="J166" s="132">
        <f t="shared" si="53"/>
        <v>0</v>
      </c>
      <c r="K166" s="132">
        <f t="shared" si="53"/>
        <v>0</v>
      </c>
      <c r="L166" s="132">
        <f t="shared" si="53"/>
        <v>0</v>
      </c>
      <c r="M166" s="132">
        <f>SUM(N166:V166)</f>
        <v>0</v>
      </c>
      <c r="N166" s="132">
        <f t="shared" si="52"/>
        <v>0</v>
      </c>
    </row>
    <row r="167" spans="1:14" ht="12.75">
      <c r="A167" s="118">
        <v>343</v>
      </c>
      <c r="B167" s="124" t="s">
        <v>28</v>
      </c>
      <c r="C167" s="114"/>
      <c r="D167" s="133">
        <f>SUM(E167:M167)</f>
        <v>0</v>
      </c>
      <c r="E167" s="133">
        <f t="shared" si="53"/>
        <v>0</v>
      </c>
      <c r="F167" s="133">
        <f t="shared" si="53"/>
        <v>0</v>
      </c>
      <c r="G167" s="133">
        <f t="shared" si="53"/>
        <v>0</v>
      </c>
      <c r="H167" s="133">
        <f t="shared" si="53"/>
        <v>0</v>
      </c>
      <c r="I167" s="133">
        <f t="shared" si="53"/>
        <v>0</v>
      </c>
      <c r="J167" s="133">
        <f t="shared" si="53"/>
        <v>0</v>
      </c>
      <c r="K167" s="133">
        <f t="shared" si="53"/>
        <v>0</v>
      </c>
      <c r="L167" s="133">
        <f t="shared" si="53"/>
        <v>0</v>
      </c>
      <c r="M167" s="133">
        <f>SUM(N167:V167)</f>
        <v>0</v>
      </c>
      <c r="N167" s="133">
        <f t="shared" si="52"/>
        <v>0</v>
      </c>
    </row>
    <row r="168" spans="1:14" ht="25.5">
      <c r="A168" s="113">
        <v>3431</v>
      </c>
      <c r="B168" s="114" t="s">
        <v>166</v>
      </c>
      <c r="C168" s="128"/>
      <c r="D168" s="134">
        <f aca="true" t="shared" si="54" ref="D168:D173">SUM(E168:L168)</f>
        <v>0</v>
      </c>
      <c r="E168" s="134"/>
      <c r="F168" s="134"/>
      <c r="G168" s="134"/>
      <c r="H168" s="134"/>
      <c r="I168" s="134"/>
      <c r="J168" s="134"/>
      <c r="K168" s="134"/>
      <c r="L168" s="134"/>
      <c r="M168" s="134">
        <f>D168</f>
        <v>0</v>
      </c>
      <c r="N168" s="134">
        <f t="shared" si="52"/>
        <v>0</v>
      </c>
    </row>
    <row r="169" spans="1:14" ht="12.75">
      <c r="A169" s="144">
        <v>4</v>
      </c>
      <c r="B169" s="145" t="s">
        <v>195</v>
      </c>
      <c r="C169" s="128"/>
      <c r="D169" s="137">
        <f t="shared" si="54"/>
        <v>6295</v>
      </c>
      <c r="E169" s="137">
        <f>E170</f>
        <v>0</v>
      </c>
      <c r="F169" s="137">
        <f aca="true" t="shared" si="55" ref="F169:L169">F170</f>
        <v>0</v>
      </c>
      <c r="G169" s="137">
        <f t="shared" si="55"/>
        <v>0</v>
      </c>
      <c r="H169" s="137">
        <f t="shared" si="55"/>
        <v>6295</v>
      </c>
      <c r="I169" s="137">
        <f>I170</f>
        <v>0</v>
      </c>
      <c r="J169" s="137">
        <f t="shared" si="55"/>
        <v>0</v>
      </c>
      <c r="K169" s="137">
        <f t="shared" si="55"/>
        <v>0</v>
      </c>
      <c r="L169" s="137">
        <f t="shared" si="55"/>
        <v>0</v>
      </c>
      <c r="M169" s="137">
        <f>M170</f>
        <v>6295</v>
      </c>
      <c r="N169" s="137">
        <f>N170</f>
        <v>6295</v>
      </c>
    </row>
    <row r="170" spans="1:14" ht="12.75">
      <c r="A170" s="130">
        <v>42</v>
      </c>
      <c r="B170" s="131" t="s">
        <v>191</v>
      </c>
      <c r="C170" s="131"/>
      <c r="D170" s="132">
        <f t="shared" si="54"/>
        <v>6295</v>
      </c>
      <c r="E170" s="132">
        <f t="shared" si="53"/>
        <v>0</v>
      </c>
      <c r="F170" s="132">
        <f t="shared" si="53"/>
        <v>0</v>
      </c>
      <c r="G170" s="132">
        <f t="shared" si="53"/>
        <v>0</v>
      </c>
      <c r="H170" s="132">
        <f t="shared" si="53"/>
        <v>6295</v>
      </c>
      <c r="I170" s="132">
        <f t="shared" si="53"/>
        <v>0</v>
      </c>
      <c r="J170" s="132">
        <f t="shared" si="53"/>
        <v>0</v>
      </c>
      <c r="K170" s="132">
        <f t="shared" si="53"/>
        <v>0</v>
      </c>
      <c r="L170" s="132">
        <f t="shared" si="53"/>
        <v>0</v>
      </c>
      <c r="M170" s="132">
        <f>M171</f>
        <v>6295</v>
      </c>
      <c r="N170" s="132">
        <f>N171</f>
        <v>6295</v>
      </c>
    </row>
    <row r="171" spans="1:14" ht="12.75">
      <c r="A171" s="118">
        <v>422</v>
      </c>
      <c r="B171" s="124" t="s">
        <v>191</v>
      </c>
      <c r="C171" s="114"/>
      <c r="D171" s="133">
        <f t="shared" si="54"/>
        <v>6295</v>
      </c>
      <c r="E171" s="133">
        <f t="shared" si="53"/>
        <v>0</v>
      </c>
      <c r="F171" s="133">
        <f t="shared" si="53"/>
        <v>0</v>
      </c>
      <c r="G171" s="133">
        <f t="shared" si="53"/>
        <v>0</v>
      </c>
      <c r="H171" s="133">
        <f t="shared" si="53"/>
        <v>6295</v>
      </c>
      <c r="I171" s="133">
        <f t="shared" si="53"/>
        <v>0</v>
      </c>
      <c r="J171" s="133">
        <f t="shared" si="53"/>
        <v>0</v>
      </c>
      <c r="K171" s="133">
        <f t="shared" si="53"/>
        <v>0</v>
      </c>
      <c r="L171" s="133">
        <f t="shared" si="53"/>
        <v>0</v>
      </c>
      <c r="M171" s="133">
        <f>SUM(M172:M173)</f>
        <v>6295</v>
      </c>
      <c r="N171" s="133">
        <f>SUM(N172:N173)</f>
        <v>6295</v>
      </c>
    </row>
    <row r="172" spans="1:14" ht="25.5">
      <c r="A172" s="113">
        <v>4227</v>
      </c>
      <c r="B172" s="114" t="s">
        <v>194</v>
      </c>
      <c r="C172" s="128"/>
      <c r="D172" s="134">
        <f t="shared" si="54"/>
        <v>6295</v>
      </c>
      <c r="E172" s="134"/>
      <c r="F172" s="134"/>
      <c r="G172" s="134"/>
      <c r="H172" s="134">
        <v>6295</v>
      </c>
      <c r="I172" s="134"/>
      <c r="J172" s="134"/>
      <c r="K172" s="134"/>
      <c r="L172" s="134"/>
      <c r="M172" s="134">
        <f>D172</f>
        <v>6295</v>
      </c>
      <c r="N172" s="134">
        <f>M172</f>
        <v>6295</v>
      </c>
    </row>
    <row r="173" spans="1:14" ht="12.75">
      <c r="A173" s="156"/>
      <c r="B173" s="146"/>
      <c r="C173" s="114"/>
      <c r="D173" s="134">
        <f t="shared" si="54"/>
        <v>0</v>
      </c>
      <c r="E173" s="134"/>
      <c r="F173" s="134"/>
      <c r="G173" s="134"/>
      <c r="H173" s="134"/>
      <c r="I173" s="134"/>
      <c r="J173" s="134"/>
      <c r="K173" s="134"/>
      <c r="L173" s="134"/>
      <c r="M173" s="134">
        <f>D173</f>
        <v>0</v>
      </c>
      <c r="N173" s="134">
        <f>SUM(O173:W173)</f>
        <v>0</v>
      </c>
    </row>
    <row r="174" spans="1:14" ht="24">
      <c r="A174" s="142" t="s">
        <v>72</v>
      </c>
      <c r="B174" s="142" t="s">
        <v>71</v>
      </c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</row>
    <row r="175" spans="1:14" ht="12.75">
      <c r="A175" s="113"/>
      <c r="B175" s="114"/>
      <c r="C175" s="114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</row>
    <row r="176" spans="1:14" ht="24">
      <c r="A176" s="142" t="s">
        <v>74</v>
      </c>
      <c r="B176" s="142" t="s">
        <v>107</v>
      </c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</row>
    <row r="177" spans="1:14" ht="12.75">
      <c r="A177" s="113"/>
      <c r="B177" s="114"/>
      <c r="C177" s="114"/>
      <c r="D177" s="120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</row>
    <row r="178" spans="1:14" ht="24">
      <c r="A178" s="142" t="s">
        <v>108</v>
      </c>
      <c r="B178" s="142" t="s">
        <v>77</v>
      </c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</row>
    <row r="179" spans="1:14" ht="12.75">
      <c r="A179" s="113"/>
      <c r="B179" s="114"/>
      <c r="C179" s="114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</row>
    <row r="180" spans="1:14" ht="24">
      <c r="A180" s="142" t="s">
        <v>109</v>
      </c>
      <c r="B180" s="142" t="s">
        <v>110</v>
      </c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</row>
    <row r="181" spans="1:14" ht="12.75">
      <c r="A181" s="113"/>
      <c r="B181" s="114"/>
      <c r="C181" s="114"/>
      <c r="D181" s="120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</row>
    <row r="182" spans="1:14" ht="24">
      <c r="A182" s="142" t="s">
        <v>111</v>
      </c>
      <c r="B182" s="142" t="s">
        <v>75</v>
      </c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</row>
    <row r="183" spans="1:14" ht="12.75">
      <c r="A183" s="113"/>
      <c r="B183" s="114"/>
      <c r="C183" s="114"/>
      <c r="D183" s="120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</row>
    <row r="184" spans="1:14" ht="24">
      <c r="A184" s="142" t="s">
        <v>112</v>
      </c>
      <c r="B184" s="142" t="s">
        <v>113</v>
      </c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</row>
    <row r="185" spans="1:14" ht="12.75">
      <c r="A185" s="113"/>
      <c r="B185" s="114"/>
      <c r="C185" s="114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</row>
    <row r="186" spans="1:14" ht="24">
      <c r="A186" s="142" t="s">
        <v>114</v>
      </c>
      <c r="B186" s="142" t="s">
        <v>93</v>
      </c>
      <c r="C186" s="142"/>
      <c r="D186" s="148">
        <f>D187</f>
        <v>320211</v>
      </c>
      <c r="E186" s="148">
        <f aca="true" t="shared" si="56" ref="E186:L186">E187</f>
        <v>0</v>
      </c>
      <c r="F186" s="148">
        <f t="shared" si="56"/>
        <v>4210</v>
      </c>
      <c r="G186" s="148">
        <f t="shared" si="56"/>
        <v>0</v>
      </c>
      <c r="H186" s="148">
        <f t="shared" si="56"/>
        <v>185642</v>
      </c>
      <c r="I186" s="148">
        <f t="shared" si="56"/>
        <v>127792</v>
      </c>
      <c r="J186" s="148">
        <f t="shared" si="56"/>
        <v>2567</v>
      </c>
      <c r="K186" s="148">
        <f t="shared" si="56"/>
        <v>0</v>
      </c>
      <c r="L186" s="148">
        <f t="shared" si="56"/>
        <v>0</v>
      </c>
      <c r="M186" s="148">
        <f aca="true" t="shared" si="57" ref="M186:N188">M187</f>
        <v>320211</v>
      </c>
      <c r="N186" s="148">
        <f t="shared" si="57"/>
        <v>320211</v>
      </c>
    </row>
    <row r="187" spans="1:14" ht="12.75">
      <c r="A187" s="159" t="s">
        <v>173</v>
      </c>
      <c r="B187" s="160"/>
      <c r="C187" s="128"/>
      <c r="D187" s="143">
        <f aca="true" t="shared" si="58" ref="D187:D198">SUM(E187:L187)</f>
        <v>320211</v>
      </c>
      <c r="E187" s="143">
        <f aca="true" t="shared" si="59" ref="E187:L188">E188</f>
        <v>0</v>
      </c>
      <c r="F187" s="143">
        <f t="shared" si="59"/>
        <v>4210</v>
      </c>
      <c r="G187" s="143">
        <f t="shared" si="59"/>
        <v>0</v>
      </c>
      <c r="H187" s="143">
        <f t="shared" si="59"/>
        <v>185642</v>
      </c>
      <c r="I187" s="143">
        <f t="shared" si="59"/>
        <v>127792</v>
      </c>
      <c r="J187" s="143">
        <f t="shared" si="59"/>
        <v>2567</v>
      </c>
      <c r="K187" s="143">
        <f t="shared" si="59"/>
        <v>0</v>
      </c>
      <c r="L187" s="143">
        <f t="shared" si="59"/>
        <v>0</v>
      </c>
      <c r="M187" s="143">
        <f t="shared" si="57"/>
        <v>320211</v>
      </c>
      <c r="N187" s="143">
        <f t="shared" si="57"/>
        <v>320211</v>
      </c>
    </row>
    <row r="188" spans="1:14" ht="25.5">
      <c r="A188" s="135">
        <v>4</v>
      </c>
      <c r="B188" s="136" t="s">
        <v>29</v>
      </c>
      <c r="C188" s="128"/>
      <c r="D188" s="137">
        <f t="shared" si="58"/>
        <v>320211</v>
      </c>
      <c r="E188" s="137">
        <f t="shared" si="59"/>
        <v>0</v>
      </c>
      <c r="F188" s="137">
        <f t="shared" si="59"/>
        <v>4210</v>
      </c>
      <c r="G188" s="137">
        <f t="shared" si="59"/>
        <v>0</v>
      </c>
      <c r="H188" s="137">
        <f t="shared" si="59"/>
        <v>185642</v>
      </c>
      <c r="I188" s="137">
        <f t="shared" si="59"/>
        <v>127792</v>
      </c>
      <c r="J188" s="137">
        <f t="shared" si="59"/>
        <v>2567</v>
      </c>
      <c r="K188" s="137">
        <f>K189</f>
        <v>0</v>
      </c>
      <c r="L188" s="137">
        <f>L189</f>
        <v>0</v>
      </c>
      <c r="M188" s="137">
        <f t="shared" si="57"/>
        <v>320211</v>
      </c>
      <c r="N188" s="137">
        <f t="shared" si="57"/>
        <v>320211</v>
      </c>
    </row>
    <row r="189" spans="1:14" ht="38.25">
      <c r="A189" s="130">
        <v>42</v>
      </c>
      <c r="B189" s="131" t="s">
        <v>174</v>
      </c>
      <c r="C189" s="128"/>
      <c r="D189" s="132">
        <f t="shared" si="58"/>
        <v>320211</v>
      </c>
      <c r="E189" s="132">
        <f>E190+E192+E198</f>
        <v>0</v>
      </c>
      <c r="F189" s="132">
        <f aca="true" t="shared" si="60" ref="F189:L189">F190+F192+F198</f>
        <v>4210</v>
      </c>
      <c r="G189" s="132">
        <f t="shared" si="60"/>
        <v>0</v>
      </c>
      <c r="H189" s="132">
        <f t="shared" si="60"/>
        <v>185642</v>
      </c>
      <c r="I189" s="132">
        <f>I190+I192+I198</f>
        <v>127792</v>
      </c>
      <c r="J189" s="132">
        <f t="shared" si="60"/>
        <v>2567</v>
      </c>
      <c r="K189" s="132">
        <f t="shared" si="60"/>
        <v>0</v>
      </c>
      <c r="L189" s="132">
        <f t="shared" si="60"/>
        <v>0</v>
      </c>
      <c r="M189" s="132">
        <f>M190+M192+M198</f>
        <v>320211</v>
      </c>
      <c r="N189" s="132">
        <f>N190+N192+N198</f>
        <v>320211</v>
      </c>
    </row>
    <row r="190" spans="1:14" ht="12.75">
      <c r="A190" s="118">
        <v>421</v>
      </c>
      <c r="B190" s="124" t="s">
        <v>175</v>
      </c>
      <c r="C190" s="128"/>
      <c r="D190" s="133">
        <f t="shared" si="58"/>
        <v>5330</v>
      </c>
      <c r="E190" s="133">
        <f aca="true" t="shared" si="61" ref="E190:J190">E191</f>
        <v>0</v>
      </c>
      <c r="F190" s="133">
        <f t="shared" si="61"/>
        <v>0</v>
      </c>
      <c r="G190" s="133">
        <f t="shared" si="61"/>
        <v>0</v>
      </c>
      <c r="H190" s="133">
        <f t="shared" si="61"/>
        <v>5330</v>
      </c>
      <c r="I190" s="133">
        <f t="shared" si="61"/>
        <v>0</v>
      </c>
      <c r="J190" s="133">
        <f t="shared" si="61"/>
        <v>0</v>
      </c>
      <c r="K190" s="133">
        <f>K191+K192+K193</f>
        <v>0</v>
      </c>
      <c r="L190" s="133">
        <f>L191+L192+L193</f>
        <v>0</v>
      </c>
      <c r="M190" s="133">
        <f>SUM(M191)</f>
        <v>5330</v>
      </c>
      <c r="N190" s="133">
        <f>SUM(N191)</f>
        <v>5330</v>
      </c>
    </row>
    <row r="191" spans="1:14" ht="12.75">
      <c r="A191" s="113">
        <v>4212</v>
      </c>
      <c r="B191" s="114" t="s">
        <v>199</v>
      </c>
      <c r="C191" s="128"/>
      <c r="D191" s="134">
        <f t="shared" si="58"/>
        <v>5330</v>
      </c>
      <c r="E191" s="134"/>
      <c r="F191" s="134"/>
      <c r="G191" s="134"/>
      <c r="H191" s="134">
        <v>5330</v>
      </c>
      <c r="I191" s="134"/>
      <c r="J191" s="134"/>
      <c r="K191" s="134"/>
      <c r="L191" s="134"/>
      <c r="M191" s="134">
        <f>D191</f>
        <v>5330</v>
      </c>
      <c r="N191" s="134">
        <f>M191</f>
        <v>5330</v>
      </c>
    </row>
    <row r="192" spans="1:14" ht="12.75">
      <c r="A192" s="118">
        <v>422</v>
      </c>
      <c r="B192" s="124" t="s">
        <v>175</v>
      </c>
      <c r="C192" s="128"/>
      <c r="D192" s="133">
        <f t="shared" si="58"/>
        <v>181939</v>
      </c>
      <c r="E192" s="133">
        <f aca="true" t="shared" si="62" ref="E192:J192">SUM(E193:E197)</f>
        <v>0</v>
      </c>
      <c r="F192" s="133">
        <f t="shared" si="62"/>
        <v>4210</v>
      </c>
      <c r="G192" s="133">
        <f t="shared" si="62"/>
        <v>0</v>
      </c>
      <c r="H192" s="133">
        <f t="shared" si="62"/>
        <v>175162</v>
      </c>
      <c r="I192" s="133">
        <f t="shared" si="62"/>
        <v>0</v>
      </c>
      <c r="J192" s="133">
        <f t="shared" si="62"/>
        <v>2567</v>
      </c>
      <c r="K192" s="133">
        <f>K193+K194+K197</f>
        <v>0</v>
      </c>
      <c r="L192" s="133">
        <f>L193+L194+L197</f>
        <v>0</v>
      </c>
      <c r="M192" s="133">
        <f>SUM(M193:M196)</f>
        <v>181939</v>
      </c>
      <c r="N192" s="133">
        <f>SUM(N193:N196)</f>
        <v>181939</v>
      </c>
    </row>
    <row r="193" spans="1:14" ht="12.75">
      <c r="A193" s="113">
        <v>4221</v>
      </c>
      <c r="B193" s="114" t="s">
        <v>176</v>
      </c>
      <c r="C193" s="128"/>
      <c r="D193" s="134">
        <f t="shared" si="58"/>
        <v>164210</v>
      </c>
      <c r="E193" s="134"/>
      <c r="F193" s="134">
        <v>4210</v>
      </c>
      <c r="G193" s="134"/>
      <c r="H193" s="134">
        <v>160000</v>
      </c>
      <c r="I193" s="134"/>
      <c r="J193" s="134"/>
      <c r="K193" s="134"/>
      <c r="L193" s="134"/>
      <c r="M193" s="134">
        <f>D193</f>
        <v>164210</v>
      </c>
      <c r="N193" s="134">
        <f>M193</f>
        <v>164210</v>
      </c>
    </row>
    <row r="194" spans="1:14" ht="12.75">
      <c r="A194" s="113">
        <v>4222</v>
      </c>
      <c r="B194" s="114" t="s">
        <v>177</v>
      </c>
      <c r="C194" s="128"/>
      <c r="D194" s="134">
        <f t="shared" si="58"/>
        <v>0</v>
      </c>
      <c r="E194" s="134"/>
      <c r="F194" s="134">
        <v>0</v>
      </c>
      <c r="G194" s="134"/>
      <c r="H194" s="134">
        <v>0</v>
      </c>
      <c r="I194" s="134"/>
      <c r="J194" s="134">
        <v>0</v>
      </c>
      <c r="K194" s="134"/>
      <c r="L194" s="134"/>
      <c r="M194" s="134">
        <f>D194</f>
        <v>0</v>
      </c>
      <c r="N194" s="134">
        <f>M194</f>
        <v>0</v>
      </c>
    </row>
    <row r="195" spans="1:14" ht="12.75">
      <c r="A195" s="113">
        <v>4223</v>
      </c>
      <c r="B195" s="114" t="s">
        <v>192</v>
      </c>
      <c r="C195" s="128"/>
      <c r="D195" s="134">
        <f t="shared" si="58"/>
        <v>15162</v>
      </c>
      <c r="E195" s="134">
        <v>0</v>
      </c>
      <c r="F195" s="128"/>
      <c r="G195" s="134">
        <v>0</v>
      </c>
      <c r="H195" s="134">
        <v>15162</v>
      </c>
      <c r="I195" s="134">
        <v>0</v>
      </c>
      <c r="J195" s="128"/>
      <c r="K195" s="128"/>
      <c r="L195" s="128"/>
      <c r="M195" s="134">
        <f>D195</f>
        <v>15162</v>
      </c>
      <c r="N195" s="134">
        <f>M195</f>
        <v>15162</v>
      </c>
    </row>
    <row r="196" spans="1:14" ht="12.75">
      <c r="A196" s="113">
        <v>4226</v>
      </c>
      <c r="B196" s="114" t="s">
        <v>193</v>
      </c>
      <c r="C196" s="128"/>
      <c r="D196" s="134">
        <f t="shared" si="58"/>
        <v>2567</v>
      </c>
      <c r="E196" s="134"/>
      <c r="F196" s="128"/>
      <c r="G196" s="134"/>
      <c r="H196" s="134"/>
      <c r="I196" s="134"/>
      <c r="J196" s="134">
        <v>2567</v>
      </c>
      <c r="K196" s="128"/>
      <c r="L196" s="128"/>
      <c r="M196" s="134">
        <f>D196</f>
        <v>2567</v>
      </c>
      <c r="N196" s="134">
        <f>M196</f>
        <v>2567</v>
      </c>
    </row>
    <row r="197" spans="1:14" ht="25.5">
      <c r="A197" s="113">
        <v>4227</v>
      </c>
      <c r="B197" s="114" t="s">
        <v>178</v>
      </c>
      <c r="C197" s="128"/>
      <c r="D197" s="134">
        <f t="shared" si="58"/>
        <v>0</v>
      </c>
      <c r="E197" s="134"/>
      <c r="F197" s="134">
        <v>0</v>
      </c>
      <c r="G197" s="134"/>
      <c r="H197" s="134">
        <v>0</v>
      </c>
      <c r="I197" s="134"/>
      <c r="J197" s="134">
        <v>0</v>
      </c>
      <c r="K197" s="134"/>
      <c r="L197" s="134"/>
      <c r="M197" s="134">
        <f>D197</f>
        <v>0</v>
      </c>
      <c r="N197" s="134">
        <f>M197</f>
        <v>0</v>
      </c>
    </row>
    <row r="198" spans="1:14" ht="25.5">
      <c r="A198" s="118">
        <v>424</v>
      </c>
      <c r="B198" s="124" t="s">
        <v>179</v>
      </c>
      <c r="C198" s="128"/>
      <c r="D198" s="133">
        <f t="shared" si="58"/>
        <v>132942</v>
      </c>
      <c r="E198" s="133">
        <f aca="true" t="shared" si="63" ref="E198:L198">E199</f>
        <v>0</v>
      </c>
      <c r="F198" s="133">
        <f t="shared" si="63"/>
        <v>0</v>
      </c>
      <c r="G198" s="133">
        <f t="shared" si="63"/>
        <v>0</v>
      </c>
      <c r="H198" s="133">
        <f t="shared" si="63"/>
        <v>5150</v>
      </c>
      <c r="I198" s="133">
        <f t="shared" si="63"/>
        <v>127792</v>
      </c>
      <c r="J198" s="133">
        <f t="shared" si="63"/>
        <v>0</v>
      </c>
      <c r="K198" s="133">
        <f t="shared" si="63"/>
        <v>0</v>
      </c>
      <c r="L198" s="133">
        <f t="shared" si="63"/>
        <v>0</v>
      </c>
      <c r="M198" s="133">
        <f>SUM(M199)</f>
        <v>132942</v>
      </c>
      <c r="N198" s="133">
        <f>SUM(N199)</f>
        <v>132942</v>
      </c>
    </row>
    <row r="199" spans="1:14" ht="12.75">
      <c r="A199" s="113">
        <v>4241</v>
      </c>
      <c r="B199" s="114" t="s">
        <v>180</v>
      </c>
      <c r="C199" s="128"/>
      <c r="D199" s="134">
        <f aca="true" t="shared" si="64" ref="D199:D204">SUM(E199:L199)</f>
        <v>132942</v>
      </c>
      <c r="E199" s="134"/>
      <c r="F199" s="134"/>
      <c r="G199" s="134"/>
      <c r="H199" s="134">
        <v>5150</v>
      </c>
      <c r="I199" s="134">
        <v>127792</v>
      </c>
      <c r="J199" s="134"/>
      <c r="K199" s="134"/>
      <c r="L199" s="134"/>
      <c r="M199" s="134">
        <f aca="true" t="shared" si="65" ref="M199:M205">D199</f>
        <v>132942</v>
      </c>
      <c r="N199" s="134">
        <f aca="true" t="shared" si="66" ref="N199:N204">M199</f>
        <v>132942</v>
      </c>
    </row>
    <row r="200" spans="1:14" ht="12.75">
      <c r="A200" s="128"/>
      <c r="B200" s="128"/>
      <c r="C200" s="128"/>
      <c r="D200" s="134">
        <f t="shared" si="64"/>
        <v>0</v>
      </c>
      <c r="E200" s="128"/>
      <c r="F200" s="128"/>
      <c r="G200" s="128"/>
      <c r="H200" s="128"/>
      <c r="I200" s="128"/>
      <c r="J200" s="128"/>
      <c r="K200" s="128"/>
      <c r="L200" s="128"/>
      <c r="M200" s="134">
        <f t="shared" si="65"/>
        <v>0</v>
      </c>
      <c r="N200" s="134">
        <f t="shared" si="66"/>
        <v>0</v>
      </c>
    </row>
    <row r="201" spans="1:14" ht="12.75">
      <c r="A201" s="128"/>
      <c r="B201" s="128"/>
      <c r="C201" s="128"/>
      <c r="D201" s="134">
        <f t="shared" si="64"/>
        <v>0</v>
      </c>
      <c r="E201" s="128"/>
      <c r="F201" s="128"/>
      <c r="G201" s="128"/>
      <c r="H201" s="128"/>
      <c r="I201" s="128"/>
      <c r="J201" s="128"/>
      <c r="K201" s="128"/>
      <c r="L201" s="128"/>
      <c r="M201" s="134">
        <f t="shared" si="65"/>
        <v>0</v>
      </c>
      <c r="N201" s="134">
        <f t="shared" si="66"/>
        <v>0</v>
      </c>
    </row>
    <row r="202" spans="1:14" ht="12.75">
      <c r="A202" s="128"/>
      <c r="B202" s="128"/>
      <c r="C202" s="128"/>
      <c r="D202" s="134">
        <f t="shared" si="64"/>
        <v>0</v>
      </c>
      <c r="E202" s="128"/>
      <c r="F202" s="128"/>
      <c r="G202" s="128"/>
      <c r="H202" s="128"/>
      <c r="I202" s="128"/>
      <c r="J202" s="128"/>
      <c r="K202" s="128"/>
      <c r="L202" s="128"/>
      <c r="M202" s="134">
        <f t="shared" si="65"/>
        <v>0</v>
      </c>
      <c r="N202" s="134">
        <f t="shared" si="66"/>
        <v>0</v>
      </c>
    </row>
    <row r="203" spans="1:14" ht="12.75">
      <c r="A203" s="128"/>
      <c r="B203" s="128"/>
      <c r="C203" s="128"/>
      <c r="D203" s="134">
        <f t="shared" si="64"/>
        <v>0</v>
      </c>
      <c r="E203" s="128"/>
      <c r="F203" s="128"/>
      <c r="G203" s="128"/>
      <c r="H203" s="128"/>
      <c r="I203" s="128"/>
      <c r="J203" s="128"/>
      <c r="K203" s="128"/>
      <c r="L203" s="128"/>
      <c r="M203" s="134">
        <f t="shared" si="65"/>
        <v>0</v>
      </c>
      <c r="N203" s="134">
        <f t="shared" si="66"/>
        <v>0</v>
      </c>
    </row>
    <row r="204" spans="1:14" ht="12.75">
      <c r="A204" s="128"/>
      <c r="B204" s="128"/>
      <c r="C204" s="128"/>
      <c r="D204" s="134">
        <f t="shared" si="64"/>
        <v>0</v>
      </c>
      <c r="E204" s="128"/>
      <c r="F204" s="128"/>
      <c r="G204" s="128"/>
      <c r="H204" s="128"/>
      <c r="I204" s="128"/>
      <c r="J204" s="128"/>
      <c r="K204" s="128"/>
      <c r="L204" s="128"/>
      <c r="M204" s="134">
        <f t="shared" si="65"/>
        <v>0</v>
      </c>
      <c r="N204" s="134">
        <f t="shared" si="66"/>
        <v>0</v>
      </c>
    </row>
    <row r="205" spans="1:14" ht="12.75">
      <c r="A205" s="113"/>
      <c r="B205" s="114"/>
      <c r="C205" s="114"/>
      <c r="D205" s="120"/>
      <c r="E205" s="120"/>
      <c r="F205" s="120"/>
      <c r="G205" s="120"/>
      <c r="H205" s="120"/>
      <c r="I205" s="120"/>
      <c r="J205" s="120"/>
      <c r="K205" s="120"/>
      <c r="L205" s="120"/>
      <c r="M205" s="134">
        <f t="shared" si="65"/>
        <v>0</v>
      </c>
      <c r="N205" s="120"/>
    </row>
    <row r="206" spans="1:14" ht="24">
      <c r="A206" s="142" t="s">
        <v>115</v>
      </c>
      <c r="B206" s="142" t="s">
        <v>95</v>
      </c>
      <c r="C206" s="142"/>
      <c r="D206" s="148">
        <f>D207</f>
        <v>0</v>
      </c>
      <c r="E206" s="142"/>
      <c r="F206" s="142"/>
      <c r="G206" s="142"/>
      <c r="H206" s="142"/>
      <c r="I206" s="142"/>
      <c r="J206" s="142"/>
      <c r="K206" s="142"/>
      <c r="L206" s="142"/>
      <c r="M206" s="148">
        <f>M207</f>
        <v>0</v>
      </c>
      <c r="N206" s="148">
        <f>N207</f>
        <v>0</v>
      </c>
    </row>
    <row r="207" spans="1:14" ht="12.75">
      <c r="A207" s="113"/>
      <c r="B207" s="114"/>
      <c r="C207" s="114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</row>
    <row r="208" spans="1:14" ht="24">
      <c r="A208" s="142" t="s">
        <v>116</v>
      </c>
      <c r="B208" s="142" t="s">
        <v>117</v>
      </c>
      <c r="C208" s="142"/>
      <c r="D208" s="148">
        <f>D209</f>
        <v>12000</v>
      </c>
      <c r="E208" s="148">
        <f>E209</f>
        <v>0</v>
      </c>
      <c r="F208" s="148">
        <f aca="true" t="shared" si="67" ref="F208:L208">F209</f>
        <v>0</v>
      </c>
      <c r="G208" s="148">
        <f t="shared" si="67"/>
        <v>0</v>
      </c>
      <c r="H208" s="148">
        <f t="shared" si="67"/>
        <v>12000</v>
      </c>
      <c r="I208" s="148">
        <f>I209</f>
        <v>0</v>
      </c>
      <c r="J208" s="148">
        <f t="shared" si="67"/>
        <v>0</v>
      </c>
      <c r="K208" s="148">
        <f t="shared" si="67"/>
        <v>0</v>
      </c>
      <c r="L208" s="148">
        <f t="shared" si="67"/>
        <v>0</v>
      </c>
      <c r="M208" s="148">
        <f>M209</f>
        <v>12000</v>
      </c>
      <c r="N208" s="148">
        <f>N209</f>
        <v>12000</v>
      </c>
    </row>
    <row r="209" spans="1:14" ht="12.75">
      <c r="A209" s="135">
        <v>3</v>
      </c>
      <c r="B209" s="139" t="s">
        <v>100</v>
      </c>
      <c r="C209" s="128"/>
      <c r="D209" s="140">
        <f aca="true" t="shared" si="68" ref="D209:D215">SUM(E209:L209)</f>
        <v>12000</v>
      </c>
      <c r="E209" s="140">
        <f>E210</f>
        <v>0</v>
      </c>
      <c r="F209" s="140">
        <f aca="true" t="shared" si="69" ref="F209:L209">F210</f>
        <v>0</v>
      </c>
      <c r="G209" s="140">
        <f t="shared" si="69"/>
        <v>0</v>
      </c>
      <c r="H209" s="140">
        <f t="shared" si="69"/>
        <v>12000</v>
      </c>
      <c r="I209" s="140">
        <f>I210</f>
        <v>0</v>
      </c>
      <c r="J209" s="140">
        <f t="shared" si="69"/>
        <v>0</v>
      </c>
      <c r="K209" s="140">
        <f t="shared" si="69"/>
        <v>0</v>
      </c>
      <c r="L209" s="140">
        <f t="shared" si="69"/>
        <v>0</v>
      </c>
      <c r="M209" s="140">
        <f>M210</f>
        <v>12000</v>
      </c>
      <c r="N209" s="140">
        <f>N210</f>
        <v>12000</v>
      </c>
    </row>
    <row r="210" spans="1:14" ht="12.75">
      <c r="A210" s="130">
        <v>32</v>
      </c>
      <c r="B210" s="131" t="s">
        <v>23</v>
      </c>
      <c r="C210" s="128"/>
      <c r="D210" s="132">
        <f t="shared" si="68"/>
        <v>12000</v>
      </c>
      <c r="E210" s="132">
        <f>E211+E213</f>
        <v>0</v>
      </c>
      <c r="F210" s="132">
        <f aca="true" t="shared" si="70" ref="F210:L210">F211+F213</f>
        <v>0</v>
      </c>
      <c r="G210" s="132">
        <f t="shared" si="70"/>
        <v>0</v>
      </c>
      <c r="H210" s="132">
        <f t="shared" si="70"/>
        <v>12000</v>
      </c>
      <c r="I210" s="132">
        <f>I211+I213</f>
        <v>0</v>
      </c>
      <c r="J210" s="132">
        <f t="shared" si="70"/>
        <v>0</v>
      </c>
      <c r="K210" s="132">
        <f t="shared" si="70"/>
        <v>0</v>
      </c>
      <c r="L210" s="132">
        <f t="shared" si="70"/>
        <v>0</v>
      </c>
      <c r="M210" s="132">
        <f>M211+M213</f>
        <v>12000</v>
      </c>
      <c r="N210" s="132">
        <f>N211+N213</f>
        <v>12000</v>
      </c>
    </row>
    <row r="211" spans="1:14" ht="12.75">
      <c r="A211" s="118">
        <v>322</v>
      </c>
      <c r="B211" s="124" t="s">
        <v>25</v>
      </c>
      <c r="C211" s="128"/>
      <c r="D211" s="133">
        <f t="shared" si="68"/>
        <v>2000</v>
      </c>
      <c r="E211" s="133">
        <f>E212</f>
        <v>0</v>
      </c>
      <c r="F211" s="133">
        <f aca="true" t="shared" si="71" ref="F211:L211">F212</f>
        <v>0</v>
      </c>
      <c r="G211" s="133">
        <f t="shared" si="71"/>
        <v>0</v>
      </c>
      <c r="H211" s="133">
        <f t="shared" si="71"/>
        <v>2000</v>
      </c>
      <c r="I211" s="133">
        <f>I212</f>
        <v>0</v>
      </c>
      <c r="J211" s="133">
        <f t="shared" si="71"/>
        <v>0</v>
      </c>
      <c r="K211" s="133">
        <f t="shared" si="71"/>
        <v>0</v>
      </c>
      <c r="L211" s="133">
        <f t="shared" si="71"/>
        <v>0</v>
      </c>
      <c r="M211" s="133">
        <f>SUM(M212)</f>
        <v>2000</v>
      </c>
      <c r="N211" s="133">
        <f>SUM(N212)</f>
        <v>2000</v>
      </c>
    </row>
    <row r="212" spans="1:14" ht="25.5">
      <c r="A212" s="113">
        <v>3224</v>
      </c>
      <c r="B212" s="114" t="s">
        <v>167</v>
      </c>
      <c r="C212" s="128"/>
      <c r="D212" s="134">
        <f t="shared" si="68"/>
        <v>2000</v>
      </c>
      <c r="E212" s="134">
        <v>0</v>
      </c>
      <c r="F212" s="134"/>
      <c r="G212" s="134"/>
      <c r="H212" s="134">
        <v>2000</v>
      </c>
      <c r="I212" s="134">
        <v>0</v>
      </c>
      <c r="J212" s="134"/>
      <c r="K212" s="134"/>
      <c r="L212" s="134"/>
      <c r="M212" s="134">
        <f>D212</f>
        <v>2000</v>
      </c>
      <c r="N212" s="134">
        <f>M212</f>
        <v>2000</v>
      </c>
    </row>
    <row r="213" spans="1:14" ht="12.75">
      <c r="A213" s="118">
        <v>323</v>
      </c>
      <c r="B213" s="124" t="s">
        <v>26</v>
      </c>
      <c r="C213" s="128"/>
      <c r="D213" s="133">
        <f t="shared" si="68"/>
        <v>10000</v>
      </c>
      <c r="E213" s="133">
        <f>E214+E215</f>
        <v>0</v>
      </c>
      <c r="F213" s="133">
        <f aca="true" t="shared" si="72" ref="F213:L213">F214+F215</f>
        <v>0</v>
      </c>
      <c r="G213" s="133">
        <f t="shared" si="72"/>
        <v>0</v>
      </c>
      <c r="H213" s="133">
        <f t="shared" si="72"/>
        <v>10000</v>
      </c>
      <c r="I213" s="133">
        <f>I214+I215</f>
        <v>0</v>
      </c>
      <c r="J213" s="133">
        <f t="shared" si="72"/>
        <v>0</v>
      </c>
      <c r="K213" s="133">
        <f t="shared" si="72"/>
        <v>0</v>
      </c>
      <c r="L213" s="133">
        <f t="shared" si="72"/>
        <v>0</v>
      </c>
      <c r="M213" s="133">
        <f>SUM(M214:M215)</f>
        <v>10000</v>
      </c>
      <c r="N213" s="133">
        <f>SUM(N214:N215)</f>
        <v>10000</v>
      </c>
    </row>
    <row r="214" spans="1:14" ht="12.75">
      <c r="A214" s="113">
        <v>3232</v>
      </c>
      <c r="B214" s="114" t="s">
        <v>168</v>
      </c>
      <c r="C214" s="128"/>
      <c r="D214" s="134">
        <f t="shared" si="68"/>
        <v>10000</v>
      </c>
      <c r="E214" s="134">
        <v>0</v>
      </c>
      <c r="F214" s="134"/>
      <c r="G214" s="134"/>
      <c r="H214" s="134">
        <v>10000</v>
      </c>
      <c r="I214" s="134">
        <v>0</v>
      </c>
      <c r="J214" s="134"/>
      <c r="K214" s="134"/>
      <c r="L214" s="134"/>
      <c r="M214" s="134">
        <f>D214</f>
        <v>10000</v>
      </c>
      <c r="N214" s="134">
        <f>M214</f>
        <v>10000</v>
      </c>
    </row>
    <row r="215" spans="1:14" ht="12.75">
      <c r="A215" s="113"/>
      <c r="B215" s="114"/>
      <c r="C215" s="128"/>
      <c r="D215" s="134">
        <f t="shared" si="68"/>
        <v>0</v>
      </c>
      <c r="E215" s="134">
        <v>0</v>
      </c>
      <c r="F215" s="134"/>
      <c r="G215" s="134"/>
      <c r="H215" s="134"/>
      <c r="I215" s="134">
        <v>0</v>
      </c>
      <c r="J215" s="134"/>
      <c r="K215" s="134"/>
      <c r="L215" s="134"/>
      <c r="M215" s="134">
        <f>D215</f>
        <v>0</v>
      </c>
      <c r="N215" s="134">
        <f>SUM(O215:W215)</f>
        <v>0</v>
      </c>
    </row>
    <row r="216" spans="1:14" ht="12.75">
      <c r="A216" s="113"/>
      <c r="B216" s="114"/>
      <c r="C216" s="114"/>
      <c r="D216" s="120"/>
      <c r="E216" s="120"/>
      <c r="F216" s="120"/>
      <c r="G216" s="120"/>
      <c r="H216" s="120"/>
      <c r="I216" s="120"/>
      <c r="J216" s="120"/>
      <c r="K216" s="120"/>
      <c r="L216" s="120"/>
      <c r="M216" s="134">
        <f>D216</f>
        <v>0</v>
      </c>
      <c r="N216" s="120"/>
    </row>
    <row r="217" spans="1:14" ht="24">
      <c r="A217" s="142" t="s">
        <v>118</v>
      </c>
      <c r="B217" s="142" t="s">
        <v>119</v>
      </c>
      <c r="C217" s="142"/>
      <c r="D217" s="148">
        <f>D218</f>
        <v>0</v>
      </c>
      <c r="E217" s="142"/>
      <c r="F217" s="142"/>
      <c r="G217" s="142"/>
      <c r="H217" s="142"/>
      <c r="I217" s="142"/>
      <c r="J217" s="142"/>
      <c r="K217" s="142"/>
      <c r="L217" s="142"/>
      <c r="M217" s="148">
        <f>M218</f>
        <v>0</v>
      </c>
      <c r="N217" s="148">
        <f>N218</f>
        <v>0</v>
      </c>
    </row>
    <row r="218" spans="1:14" ht="12.75">
      <c r="A218" s="113"/>
      <c r="B218" s="114"/>
      <c r="C218" s="114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</row>
    <row r="219" spans="1:14" ht="24">
      <c r="A219" s="142" t="s">
        <v>120</v>
      </c>
      <c r="B219" s="142" t="s">
        <v>121</v>
      </c>
      <c r="C219" s="142"/>
      <c r="D219" s="148">
        <f>D220</f>
        <v>114952</v>
      </c>
      <c r="E219" s="148">
        <f>E220</f>
        <v>0</v>
      </c>
      <c r="F219" s="148">
        <f aca="true" t="shared" si="73" ref="F219:L219">F220</f>
        <v>0</v>
      </c>
      <c r="G219" s="148">
        <f t="shared" si="73"/>
        <v>0</v>
      </c>
      <c r="H219" s="148">
        <f t="shared" si="73"/>
        <v>0</v>
      </c>
      <c r="I219" s="148">
        <f>I220</f>
        <v>114952</v>
      </c>
      <c r="J219" s="148">
        <f t="shared" si="73"/>
        <v>0</v>
      </c>
      <c r="K219" s="148">
        <f t="shared" si="73"/>
        <v>0</v>
      </c>
      <c r="L219" s="148">
        <f t="shared" si="73"/>
        <v>0</v>
      </c>
      <c r="M219" s="148">
        <f aca="true" t="shared" si="74" ref="M219:N221">M220</f>
        <v>114952</v>
      </c>
      <c r="N219" s="148">
        <f t="shared" si="74"/>
        <v>114952</v>
      </c>
    </row>
    <row r="220" spans="1:14" ht="12.75">
      <c r="A220" s="135">
        <v>3</v>
      </c>
      <c r="B220" s="139" t="s">
        <v>100</v>
      </c>
      <c r="C220" s="140"/>
      <c r="D220" s="140">
        <f aca="true" t="shared" si="75" ref="D220:D226">SUM(E220:L220)</f>
        <v>114952</v>
      </c>
      <c r="E220" s="140">
        <f>E221+E248</f>
        <v>0</v>
      </c>
      <c r="F220" s="140">
        <f aca="true" t="shared" si="76" ref="F220:K220">F221+F248</f>
        <v>0</v>
      </c>
      <c r="G220" s="140">
        <f t="shared" si="76"/>
        <v>0</v>
      </c>
      <c r="H220" s="140">
        <f t="shared" si="76"/>
        <v>0</v>
      </c>
      <c r="I220" s="140">
        <f>I221+I248</f>
        <v>114952</v>
      </c>
      <c r="J220" s="140">
        <f t="shared" si="76"/>
        <v>0</v>
      </c>
      <c r="K220" s="140">
        <f t="shared" si="76"/>
        <v>0</v>
      </c>
      <c r="L220" s="140"/>
      <c r="M220" s="140">
        <f t="shared" si="74"/>
        <v>114952</v>
      </c>
      <c r="N220" s="140">
        <f t="shared" si="74"/>
        <v>114952</v>
      </c>
    </row>
    <row r="221" spans="1:14" ht="12.75">
      <c r="A221" s="130">
        <v>32</v>
      </c>
      <c r="B221" s="131" t="s">
        <v>23</v>
      </c>
      <c r="C221" s="132"/>
      <c r="D221" s="132">
        <f t="shared" si="75"/>
        <v>114952</v>
      </c>
      <c r="E221" s="132">
        <f>E222+E226+E231+E240+E242</f>
        <v>0</v>
      </c>
      <c r="F221" s="132">
        <f aca="true" t="shared" si="77" ref="F221:K221">F222+F226+F231+F240+F242</f>
        <v>0</v>
      </c>
      <c r="G221" s="132">
        <f t="shared" si="77"/>
        <v>0</v>
      </c>
      <c r="H221" s="132">
        <f t="shared" si="77"/>
        <v>0</v>
      </c>
      <c r="I221" s="132">
        <f>I222+I226+I231+I240+I242</f>
        <v>114952</v>
      </c>
      <c r="J221" s="132">
        <f t="shared" si="77"/>
        <v>0</v>
      </c>
      <c r="K221" s="132">
        <f t="shared" si="77"/>
        <v>0</v>
      </c>
      <c r="L221" s="132"/>
      <c r="M221" s="132">
        <f t="shared" si="74"/>
        <v>114952</v>
      </c>
      <c r="N221" s="132">
        <f t="shared" si="74"/>
        <v>114952</v>
      </c>
    </row>
    <row r="222" spans="1:14" ht="12.75">
      <c r="A222" s="118">
        <v>322</v>
      </c>
      <c r="B222" s="124" t="s">
        <v>25</v>
      </c>
      <c r="C222" s="133"/>
      <c r="D222" s="133">
        <f t="shared" si="75"/>
        <v>114952</v>
      </c>
      <c r="E222" s="134">
        <f>E223</f>
        <v>0</v>
      </c>
      <c r="F222" s="134">
        <f aca="true" t="shared" si="78" ref="F222:L222">F223+F224+F225</f>
        <v>0</v>
      </c>
      <c r="G222" s="134">
        <f t="shared" si="78"/>
        <v>0</v>
      </c>
      <c r="H222" s="134">
        <f t="shared" si="78"/>
        <v>0</v>
      </c>
      <c r="I222" s="134">
        <f>I223</f>
        <v>114952</v>
      </c>
      <c r="J222" s="134">
        <f t="shared" si="78"/>
        <v>0</v>
      </c>
      <c r="K222" s="134">
        <f t="shared" si="78"/>
        <v>0</v>
      </c>
      <c r="L222" s="134">
        <f t="shared" si="78"/>
        <v>0</v>
      </c>
      <c r="M222" s="133">
        <f>SUM(M223:M226)</f>
        <v>114952</v>
      </c>
      <c r="N222" s="133">
        <f>SUM(N223:N226)</f>
        <v>114952</v>
      </c>
    </row>
    <row r="223" spans="1:14" ht="25.5">
      <c r="A223" s="113">
        <v>3221</v>
      </c>
      <c r="B223" s="114" t="s">
        <v>190</v>
      </c>
      <c r="C223" s="134"/>
      <c r="D223" s="134">
        <f t="shared" si="75"/>
        <v>114952</v>
      </c>
      <c r="E223" s="134"/>
      <c r="F223" s="134"/>
      <c r="G223" s="134"/>
      <c r="H223" s="134"/>
      <c r="I223" s="134">
        <v>114952</v>
      </c>
      <c r="J223" s="134"/>
      <c r="K223" s="134"/>
      <c r="L223" s="134"/>
      <c r="M223" s="134">
        <f>D223</f>
        <v>114952</v>
      </c>
      <c r="N223" s="134">
        <f>M223</f>
        <v>114952</v>
      </c>
    </row>
    <row r="224" spans="1:14" ht="12.75">
      <c r="A224" s="113"/>
      <c r="B224" s="114"/>
      <c r="C224" s="134"/>
      <c r="D224" s="134">
        <f t="shared" si="75"/>
        <v>0</v>
      </c>
      <c r="E224" s="134"/>
      <c r="F224" s="134"/>
      <c r="G224" s="134"/>
      <c r="H224" s="134"/>
      <c r="I224" s="134"/>
      <c r="J224" s="134"/>
      <c r="K224" s="134"/>
      <c r="L224" s="134"/>
      <c r="M224" s="134">
        <f>D224</f>
        <v>0</v>
      </c>
      <c r="N224" s="134"/>
    </row>
    <row r="225" spans="1:14" ht="12.75">
      <c r="A225" s="113"/>
      <c r="B225" s="114"/>
      <c r="C225" s="134"/>
      <c r="D225" s="134">
        <f t="shared" si="75"/>
        <v>0</v>
      </c>
      <c r="E225" s="134"/>
      <c r="F225" s="134"/>
      <c r="G225" s="134"/>
      <c r="H225" s="134"/>
      <c r="I225" s="134"/>
      <c r="J225" s="134"/>
      <c r="K225" s="134"/>
      <c r="L225" s="134"/>
      <c r="M225" s="134">
        <f>D225</f>
        <v>0</v>
      </c>
      <c r="N225" s="134"/>
    </row>
    <row r="226" spans="1:14" ht="12.75">
      <c r="A226" s="118"/>
      <c r="B226" s="124"/>
      <c r="C226" s="133"/>
      <c r="D226" s="134">
        <f t="shared" si="75"/>
        <v>0</v>
      </c>
      <c r="E226" s="134"/>
      <c r="F226" s="134"/>
      <c r="G226" s="134"/>
      <c r="H226" s="134"/>
      <c r="I226" s="134"/>
      <c r="J226" s="134"/>
      <c r="K226" s="134"/>
      <c r="L226" s="134"/>
      <c r="M226" s="134">
        <f>D226</f>
        <v>0</v>
      </c>
      <c r="N226" s="134"/>
    </row>
    <row r="227" spans="1:14" ht="12.75">
      <c r="A227" s="113"/>
      <c r="B227" s="11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>
        <f>D227</f>
        <v>0</v>
      </c>
      <c r="N227" s="134"/>
    </row>
    <row r="228" spans="1:14" ht="24">
      <c r="A228" s="142" t="s">
        <v>122</v>
      </c>
      <c r="B228" s="142" t="s">
        <v>79</v>
      </c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</row>
    <row r="229" spans="1:14" ht="12.75">
      <c r="A229" s="113"/>
      <c r="B229" s="114"/>
      <c r="C229" s="114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</row>
    <row r="230" spans="1:14" ht="24">
      <c r="A230" s="142" t="s">
        <v>123</v>
      </c>
      <c r="B230" s="142" t="s">
        <v>124</v>
      </c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</row>
    <row r="231" spans="1:14" ht="12.75">
      <c r="A231" s="113"/>
      <c r="B231" s="114"/>
      <c r="C231" s="114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</row>
    <row r="232" spans="1:14" ht="24">
      <c r="A232" s="142" t="s">
        <v>125</v>
      </c>
      <c r="B232" s="142" t="s">
        <v>126</v>
      </c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</row>
    <row r="233" spans="1:14" ht="12.75">
      <c r="A233" s="113"/>
      <c r="B233" s="114"/>
      <c r="C233" s="114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</row>
    <row r="234" spans="1:14" ht="24">
      <c r="A234" s="142" t="s">
        <v>127</v>
      </c>
      <c r="B234" s="142" t="s">
        <v>128</v>
      </c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</row>
    <row r="235" spans="1:14" ht="12.75">
      <c r="A235" s="113"/>
      <c r="B235" s="114"/>
      <c r="C235" s="114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</row>
    <row r="236" spans="1:14" ht="24">
      <c r="A236" s="142" t="s">
        <v>129</v>
      </c>
      <c r="B236" s="142" t="s">
        <v>130</v>
      </c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</row>
    <row r="237" spans="1:14" ht="12.75">
      <c r="A237" s="83"/>
      <c r="B237" s="117"/>
      <c r="C237" s="117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</row>
    <row r="238" spans="1:14" ht="12.75" hidden="1">
      <c r="A238" s="85"/>
      <c r="B238" s="86"/>
      <c r="C238" s="86"/>
      <c r="D238" s="87"/>
      <c r="E238" s="87"/>
      <c r="F238" s="87"/>
      <c r="G238" s="87"/>
      <c r="H238" s="164"/>
      <c r="I238" s="87"/>
      <c r="J238" s="87"/>
      <c r="K238" s="87"/>
      <c r="L238" s="87"/>
      <c r="M238" s="87"/>
      <c r="N238" s="87"/>
    </row>
    <row r="239" spans="1:14" ht="12.75" hidden="1">
      <c r="A239" s="85"/>
      <c r="B239" s="86"/>
      <c r="C239" s="86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</row>
    <row r="240" spans="1:14" ht="12.75" hidden="1">
      <c r="A240" s="85"/>
      <c r="B240" s="86"/>
      <c r="C240" s="86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</row>
    <row r="241" spans="1:14" ht="12.75" hidden="1">
      <c r="A241" s="85"/>
      <c r="B241" s="86"/>
      <c r="C241" s="86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</row>
    <row r="242" spans="1:14" ht="12.75" hidden="1">
      <c r="A242" s="85"/>
      <c r="B242" s="86"/>
      <c r="C242" s="86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</row>
    <row r="243" spans="1:14" ht="12.75" hidden="1">
      <c r="A243" s="85"/>
      <c r="B243" s="86"/>
      <c r="C243" s="86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</row>
    <row r="244" spans="1:14" ht="12.75" hidden="1">
      <c r="A244" s="85"/>
      <c r="B244" s="86"/>
      <c r="C244" s="86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</row>
    <row r="245" spans="1:14" ht="12.75" hidden="1">
      <c r="A245" s="85"/>
      <c r="B245" s="86"/>
      <c r="C245" s="86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</row>
    <row r="246" spans="1:14" ht="12.75" hidden="1">
      <c r="A246" s="85"/>
      <c r="B246" s="86"/>
      <c r="C246" s="86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</row>
    <row r="247" spans="1:14" ht="12.75" hidden="1">
      <c r="A247" s="85"/>
      <c r="B247" s="86"/>
      <c r="C247" s="86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</row>
    <row r="248" spans="1:14" ht="12.75" hidden="1">
      <c r="A248" s="85"/>
      <c r="B248" s="86"/>
      <c r="C248" s="86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</row>
    <row r="253" ht="12"/>
    <row r="254" ht="12"/>
    <row r="255" ht="12"/>
    <row r="256" ht="12"/>
  </sheetData>
  <sheetProtection/>
  <mergeCells count="4">
    <mergeCell ref="A1:L1"/>
    <mergeCell ref="C4:C8"/>
    <mergeCell ref="A64:B64"/>
    <mergeCell ref="A75:B75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</cp:lastModifiedBy>
  <cp:lastPrinted>2020-12-17T14:25:32Z</cp:lastPrinted>
  <dcterms:created xsi:type="dcterms:W3CDTF">2013-09-11T11:00:21Z</dcterms:created>
  <dcterms:modified xsi:type="dcterms:W3CDTF">2020-12-29T07:29:11Z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