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2"/>
  </bookViews>
  <sheets>
    <sheet name="OPĆI DIO web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 web'!$A$2:$H$33</definedName>
    <definedName name="_xlnm.Print_Area" localSheetId="1">'PLAN PRIHODA'!$A$1:$H$57</definedName>
    <definedName name="_xlnm.Print_Area" localSheetId="2">'PLAN RASHODA I IZDATAKA'!$A$1:$P$302</definedName>
  </definedNames>
  <calcPr fullCalcOnLoad="1"/>
</workbook>
</file>

<file path=xl/comments1.xml><?xml version="1.0" encoding="utf-8"?>
<comments xmlns="http://schemas.openxmlformats.org/spreadsheetml/2006/main">
  <authors>
    <author>Katarina</author>
  </authors>
  <commentList>
    <comment ref="G11" authorId="0">
      <text>
        <r>
          <rPr>
            <b/>
            <sz val="9"/>
            <rFont val="Segoe UI"/>
            <family val="0"/>
          </rPr>
          <t>Katarina:</t>
        </r>
        <r>
          <rPr>
            <sz val="9"/>
            <rFont val="Segoe UI"/>
            <family val="0"/>
          </rPr>
          <t xml:space="preserve">
na webu umanjeni za vlastite prihode i rashode-usklađeno i na papiru za 2023 i 2024
</t>
        </r>
      </text>
    </comment>
    <comment ref="G13" authorId="0">
      <text>
        <r>
          <rPr>
            <b/>
            <sz val="9"/>
            <rFont val="Segoe UI"/>
            <family val="0"/>
          </rPr>
          <t>Katarina:</t>
        </r>
        <r>
          <rPr>
            <sz val="9"/>
            <rFont val="Segoe UI"/>
            <family val="0"/>
          </rPr>
          <t xml:space="preserve">
na web planiranju-nema</t>
        </r>
      </text>
    </comment>
    <comment ref="H13" authorId="0">
      <text>
        <r>
          <rPr>
            <b/>
            <sz val="9"/>
            <rFont val="Segoe UI"/>
            <family val="0"/>
          </rPr>
          <t>Katarina:</t>
        </r>
        <r>
          <rPr>
            <sz val="9"/>
            <rFont val="Segoe UI"/>
            <family val="0"/>
          </rPr>
          <t xml:space="preserve">
na web planiranju-nema</t>
        </r>
      </text>
    </comment>
  </commentList>
</comments>
</file>

<file path=xl/comments3.xml><?xml version="1.0" encoding="utf-8"?>
<comments xmlns="http://schemas.openxmlformats.org/spreadsheetml/2006/main">
  <authors>
    <author>Katarina</author>
  </authors>
  <commentList>
    <comment ref="F3" authorId="0">
      <text>
        <r>
          <rPr>
            <b/>
            <sz val="9"/>
            <rFont val="Segoe UI"/>
            <family val="2"/>
          </rPr>
          <t>Katarina:</t>
        </r>
        <r>
          <rPr>
            <sz val="9"/>
            <rFont val="Segoe UI"/>
            <family val="2"/>
          </rPr>
          <t xml:space="preserve">
</t>
        </r>
      </text>
    </comment>
    <comment ref="I266" authorId="0">
      <text>
        <r>
          <rPr>
            <b/>
            <sz val="9"/>
            <rFont val="Segoe UI"/>
            <family val="2"/>
          </rPr>
          <t>Katarina:</t>
        </r>
        <r>
          <rPr>
            <sz val="9"/>
            <rFont val="Segoe UI"/>
            <family val="2"/>
          </rPr>
          <t xml:space="preserve">
</t>
        </r>
      </text>
    </comment>
    <comment ref="G3" authorId="0">
      <text>
        <r>
          <rPr>
            <b/>
            <sz val="9"/>
            <rFont val="Segoe UI"/>
            <family val="2"/>
          </rPr>
          <t>Katarina:</t>
        </r>
        <r>
          <rPr>
            <sz val="9"/>
            <rFont val="Segoe UI"/>
            <family val="2"/>
          </rPr>
          <t xml:space="preserve">
U FP 2023 i 2024 nema viškova u rashodima i prihodima-uputa Županije 11.10.2021.</t>
        </r>
      </text>
    </comment>
    <comment ref="I147" authorId="0">
      <text>
        <r>
          <rPr>
            <b/>
            <sz val="9"/>
            <rFont val="Segoe UI"/>
            <family val="2"/>
          </rPr>
          <t>Katarina:</t>
        </r>
        <r>
          <rPr>
            <sz val="9"/>
            <rFont val="Segoe UI"/>
            <family val="2"/>
          </rPr>
          <t xml:space="preserve">
plivanje</t>
        </r>
      </text>
    </comment>
    <comment ref="O127" authorId="0">
      <text>
        <r>
          <rPr>
            <b/>
            <sz val="9"/>
            <rFont val="Segoe UI"/>
            <family val="2"/>
          </rPr>
          <t>Katarina:</t>
        </r>
        <r>
          <rPr>
            <sz val="9"/>
            <rFont val="Segoe UI"/>
            <family val="2"/>
          </rPr>
          <t xml:space="preserve">
Uvećane plaće 
za 2% u odnosu na 2022
</t>
        </r>
      </text>
    </comment>
    <comment ref="K133" authorId="0">
      <text>
        <r>
          <rPr>
            <b/>
            <sz val="9"/>
            <rFont val="Segoe UI"/>
            <family val="2"/>
          </rPr>
          <t>Katarina:</t>
        </r>
        <r>
          <rPr>
            <sz val="9"/>
            <rFont val="Segoe UI"/>
            <family val="2"/>
          </rPr>
          <t xml:space="preserve">
žsv Agencija</t>
        </r>
      </text>
    </comment>
    <comment ref="K134" authorId="0">
      <text>
        <r>
          <rPr>
            <b/>
            <sz val="9"/>
            <rFont val="Segoe UI"/>
            <family val="2"/>
          </rPr>
          <t>Katarina:</t>
        </r>
        <r>
          <rPr>
            <sz val="9"/>
            <rFont val="Segoe UI"/>
            <family val="2"/>
          </rPr>
          <t xml:space="preserve">
ŽSV Agencija</t>
        </r>
      </text>
    </comment>
    <comment ref="K137" authorId="0">
      <text>
        <r>
          <rPr>
            <b/>
            <sz val="9"/>
            <rFont val="Segoe UI"/>
            <family val="2"/>
          </rPr>
          <t>Katarina:</t>
        </r>
        <r>
          <rPr>
            <sz val="9"/>
            <rFont val="Segoe UI"/>
            <family val="2"/>
          </rPr>
          <t xml:space="preserve">
oprema i žsv 500
</t>
        </r>
      </text>
    </comment>
  </commentList>
</comments>
</file>

<file path=xl/sharedStrings.xml><?xml version="1.0" encoding="utf-8"?>
<sst xmlns="http://schemas.openxmlformats.org/spreadsheetml/2006/main" count="342" uniqueCount="213">
  <si>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</si>
  <si>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</si>
  <si>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</si>
  <si>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</si>
  <si>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</si>
  <si>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</si>
  <si>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</si>
  <si>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</si>
  <si>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</si>
  <si>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</si>
  <si>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</si>
  <si>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</si>
  <si>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</si>
  <si>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</si>
  <si>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</si>
  <si>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</si>
  <si>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</si>
  <si>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</si>
  <si>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</si>
  <si>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</si>
  <si>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</si>
  <si>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</si>
  <si>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</si>
  <si>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</si>
  <si>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</si>
  <si>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</si>
  <si>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</si>
  <si>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</si>
  <si>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</si>
  <si>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</si>
  <si>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</si>
  <si>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</si>
  <si>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</si>
  <si>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</si>
  <si>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</si>
  <si>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</si>
  <si>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</si>
  <si>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</si>
  <si>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</si>
  <si>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</si>
  <si>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Ukupno prihodi i primici za 2021.</t>
  </si>
  <si>
    <t>Ukupno prihodi i primici za 2022.</t>
  </si>
  <si>
    <t>Axxxxxx</t>
  </si>
  <si>
    <t>xxxx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</si>
  <si>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</si>
  <si>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</si>
  <si>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</si>
  <si>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</si>
  <si>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 xml:space="preserve">Rashodi poslovanja </t>
  </si>
  <si>
    <t>TEKUĆE INVESTICIJSKO ODRŽAVANJE- minimalni standard</t>
  </si>
  <si>
    <t>Program 1001</t>
  </si>
  <si>
    <t>KAPITALNO ULAGANJE U OSNOVNO ŠKOLSTVO</t>
  </si>
  <si>
    <t>INTELEKTUALNE  USLUGE</t>
  </si>
  <si>
    <t>POJAČANI STANDARD U ŠKOLSTVU</t>
  </si>
  <si>
    <t>Aktivnost A100001</t>
  </si>
  <si>
    <t>3</t>
  </si>
  <si>
    <t>32</t>
  </si>
  <si>
    <t>323</t>
  </si>
  <si>
    <t>Tekući projekt T100002</t>
  </si>
  <si>
    <t>ŽUPANIJSKA STRUČNA VIJEĆA</t>
  </si>
  <si>
    <t>Tekući projekt T100003</t>
  </si>
  <si>
    <t>NATJECANJA</t>
  </si>
  <si>
    <t>Tekući projekt T100004</t>
  </si>
  <si>
    <t>OBLJETNICE ŠKOLA</t>
  </si>
  <si>
    <t>Tekući projekt T100005</t>
  </si>
  <si>
    <t>SVJETSKI DAN UČITELJA</t>
  </si>
  <si>
    <t>Tekući projekt T100006</t>
  </si>
  <si>
    <t>OSTALE IZVANŠKOLSKE AKTIVNOSTI</t>
  </si>
  <si>
    <t>Tekući projekt  T100015</t>
  </si>
  <si>
    <t>UČENIČKE ZADRUGE</t>
  </si>
  <si>
    <t>Tekući projekt T100027</t>
  </si>
  <si>
    <t>MEĐUNARODNA SURADNJA</t>
  </si>
  <si>
    <t xml:space="preserve">Tekući projekt T100040 </t>
  </si>
  <si>
    <t>STRUČNO USAVRŠAVANJE DJELATNIKA U ŠKOLSTVU</t>
  </si>
  <si>
    <t xml:space="preserve">Tekući projekt T100041 </t>
  </si>
  <si>
    <t>E-TEHNIČAR</t>
  </si>
  <si>
    <t xml:space="preserve">Tekući projekt T100049 </t>
  </si>
  <si>
    <t>EU PROJEKTI</t>
  </si>
  <si>
    <t>Program 1002</t>
  </si>
  <si>
    <t>KAPITALNO ULAGANJE</t>
  </si>
  <si>
    <t>Tekući projekt T100001</t>
  </si>
  <si>
    <t>OPREMA ŠKOLA</t>
  </si>
  <si>
    <t xml:space="preserve">Tekući projekt T100002 </t>
  </si>
  <si>
    <t>DODATNA ULAGANJA</t>
  </si>
  <si>
    <t>Program 1003</t>
  </si>
  <si>
    <t>TEKUĆE I INVESTICIJSKO ODRŽAVNJE U ŠKOLSTVU</t>
  </si>
  <si>
    <t>TEKUĆE I INVESTICIJSKO ODRŽAVANJE U ŠKOLSTVU</t>
  </si>
  <si>
    <t>PROGRAMI OSNOVNIH ŠKOLA IZVAN ŽUPANIJSKOG PRORAČUNA</t>
  </si>
  <si>
    <t>RASHODI POSLOVANJA</t>
  </si>
  <si>
    <r>
      <t xml:space="preserve">U ovaj program se upisuju sve aktivnosti kojima </t>
    </r>
    <r>
      <rPr>
        <b/>
        <sz val="10"/>
        <color indexed="8"/>
        <rFont val="Arial"/>
        <family val="2"/>
      </rPr>
      <t xml:space="preserve">izvor financiranja </t>
    </r>
    <r>
      <rPr>
        <b/>
        <sz val="10"/>
        <color indexed="10"/>
        <rFont val="Arial"/>
        <family val="2"/>
      </rPr>
      <t>nije</t>
    </r>
    <r>
      <rPr>
        <b/>
        <sz val="10"/>
        <color indexed="8"/>
        <rFont val="Arial"/>
        <family val="2"/>
      </rPr>
      <t xml:space="preserve"> ZŽ</t>
    </r>
    <r>
      <rPr>
        <sz val="10"/>
        <color indexed="8"/>
        <rFont val="Arial"/>
        <family val="2"/>
      </rPr>
      <t xml:space="preserve"> ( prihodi za posebne namjene, Pomoći, Vlasiti prihodi, Donacije), bez obzira ako je naziv aktivnosti isti kao što je naziv aktivnosti u drugom programu</t>
    </r>
  </si>
  <si>
    <t>ADMINISTRATIVNO, TEHNIČKO I STRUČNO OSOBLJE</t>
  </si>
  <si>
    <t>Aktivnost A100002</t>
  </si>
  <si>
    <t>Plaće zaposlenika i svi slični troškovi kojima izvor nije ZŽ</t>
  </si>
  <si>
    <t>ŠKOLSKA KUHINJA</t>
  </si>
  <si>
    <t>PRODUŽENI BORAVAK</t>
  </si>
  <si>
    <t>Tekući projekt T100008</t>
  </si>
  <si>
    <t>Tekući projekt T100009</t>
  </si>
  <si>
    <t>OSTALE IZVANUČIONIČKE AKTIVNOSTI</t>
  </si>
  <si>
    <t>Tekući projekt T100010</t>
  </si>
  <si>
    <t>Tekući projekt T100011</t>
  </si>
  <si>
    <t>OSPOSOBLJAVANJE BEZ ZASNIVANJA RADNOG ODNOSA</t>
  </si>
  <si>
    <t>Tekući projekt T100012</t>
  </si>
  <si>
    <t>Tekući projekt T100013</t>
  </si>
  <si>
    <t xml:space="preserve">Tekući projekt T100014 </t>
  </si>
  <si>
    <t>TEKUĆE I INVESTICIJSKO ODRŽAVANJE</t>
  </si>
  <si>
    <t>Tekući projekt T100015</t>
  </si>
  <si>
    <t>GLAZBENA ŠKOLA</t>
  </si>
  <si>
    <t>Tekući projekt T100020</t>
  </si>
  <si>
    <t>NABAVA UDŽBENIKA ZA UČENIKE</t>
  </si>
  <si>
    <t>Izvor ZŽ</t>
  </si>
  <si>
    <t xml:space="preserve">Izvor ZŽ </t>
  </si>
  <si>
    <t xml:space="preserve">Rashodi poslovanja po izvorima financiranja koji nije DEC ili ZŽ </t>
  </si>
  <si>
    <t xml:space="preserve">Ovdje je upisana većina postojećih aktivnosti, neke od njih su Rebalansom svedene na nulu, ali je za očekivati da će u narednim razdobljima biti ponovno korištene. </t>
  </si>
  <si>
    <t>U ovaj program se upisuje isključivo raspored sredstava iz Odluke Dec po kontima</t>
  </si>
  <si>
    <r>
      <t>Upisujete samo decentralizirana sredstva od Županije (</t>
    </r>
    <r>
      <rPr>
        <b/>
        <sz val="9"/>
        <color indexed="10"/>
        <rFont val="Arial"/>
        <family val="2"/>
      </rPr>
      <t>ne po drugim izvorima</t>
    </r>
    <r>
      <rPr>
        <b/>
        <sz val="9"/>
        <color indexed="8"/>
        <rFont val="Arial"/>
        <family val="2"/>
      </rPr>
      <t xml:space="preserve">) </t>
    </r>
  </si>
  <si>
    <r>
      <t>Upisujete samo decentralizirana sredstva od Županije (</t>
    </r>
    <r>
      <rPr>
        <b/>
        <sz val="9"/>
        <color indexed="10"/>
        <rFont val="Arial"/>
        <family val="2"/>
      </rPr>
      <t xml:space="preserve"> ne po drugim izvorima) </t>
    </r>
  </si>
  <si>
    <r>
      <t>Komentar (Uputa,</t>
    </r>
    <r>
      <rPr>
        <b/>
        <sz val="10"/>
        <color indexed="10"/>
        <rFont val="Arial"/>
        <family val="2"/>
      </rPr>
      <t xml:space="preserve"> izbrisati prilikom izrade plana) - sve aktivnosti i programe koje ne koristiti iz ovog primjera izbrisati </t>
    </r>
  </si>
  <si>
    <t xml:space="preserve">Isključivo kapitalni projekti iz Proračuna koji imaju navedenu školu kao proračunskog korisnika  - ostale škole ovo brišu </t>
  </si>
  <si>
    <t xml:space="preserve">Samo projekti kojima je izvor ZŽ  - bez obzira što je nazivlje akitnosti ili projekata  isto kao i u "vanžupanijskom dijelu"  - sredstva se upisuju isključivo sukladno iznosu koji je usvojen u proračunu ili rebalnsu - sukladno ovoj programskoj klasifikaciji </t>
  </si>
  <si>
    <t>Plaće za redovan rad</t>
  </si>
  <si>
    <t>Plaće za prekovremeni rad</t>
  </si>
  <si>
    <t>Plaće za posebne uvjete rada</t>
  </si>
  <si>
    <t>Doprinosi za obvezno zdr.osiguranje</t>
  </si>
  <si>
    <t>Doprinosi za obv.osig.u slučaju nezaposlenosti</t>
  </si>
  <si>
    <t>Naknade za prijevoz, rad na terenu</t>
  </si>
  <si>
    <t>Ostali nespomenuti rashodi poslovanja</t>
  </si>
  <si>
    <t>Službena putovanja</t>
  </si>
  <si>
    <t>Stručno usavršavanje zaposlenika</t>
  </si>
  <si>
    <t>Uredski mater.i ost.mater.rashodi</t>
  </si>
  <si>
    <t>Energija</t>
  </si>
  <si>
    <t>Sitni inventar i auto-gume</t>
  </si>
  <si>
    <t>Služb.radna i zaštitna odjeća i obuća</t>
  </si>
  <si>
    <t>Usluge telefona,pošte i prijevoza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</si>
  <si>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</si>
  <si>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</si>
  <si>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</si>
  <si>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</si>
  <si>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</si>
  <si>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</si>
  <si>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</si>
  <si>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Premije osiguranja</t>
  </si>
  <si>
    <t>Reprezentacija</t>
  </si>
  <si>
    <t>Članarine</t>
  </si>
  <si>
    <t>Naknade i pristojbe</t>
  </si>
  <si>
    <t>Bankarske usluge i usluge pl.prometa</t>
  </si>
  <si>
    <t>Mater.i dijelovi za tekuće i invest.održ.</t>
  </si>
  <si>
    <t>Usluge tekućeg i invest.održavanja</t>
  </si>
  <si>
    <t>Izvor 1.1 Opći prihodi i primici</t>
  </si>
  <si>
    <t>Izvor 5.P. Minist. Znanosti, obrazovanja i sporta-ESF.</t>
  </si>
  <si>
    <t>A100001</t>
  </si>
  <si>
    <t>Materijal i sirovine</t>
  </si>
  <si>
    <t>Rashodi za nabavu proizvedene dugotrajne  imovine</t>
  </si>
  <si>
    <t>Postrojenja i oprema</t>
  </si>
  <si>
    <t>Uredska oprema i namještaj</t>
  </si>
  <si>
    <t>Komunikacijska oprema</t>
  </si>
  <si>
    <t>Uređaji, strojevi i oprema za ost.namjene</t>
  </si>
  <si>
    <t>Knjige, umjetnička djela i ostale izložbene vrijednosti</t>
  </si>
  <si>
    <t>Knjige u knjižnicama</t>
  </si>
  <si>
    <t>OŠ ĐURE DEŽELIĆA IVANIĆ-GRAD</t>
  </si>
  <si>
    <t>Vlastiti prihodi (3.3)</t>
  </si>
  <si>
    <t>Pomoći (5.k)</t>
  </si>
  <si>
    <t>Prihodi za posebne namjene (4.L)</t>
  </si>
  <si>
    <t>Donacije (6)</t>
  </si>
  <si>
    <t>Naknada za nezapošlj.invalida</t>
  </si>
  <si>
    <t>Licence</t>
  </si>
  <si>
    <t>Sitan inventar</t>
  </si>
  <si>
    <t>Usluge telefona, pošte i prijevoza</t>
  </si>
  <si>
    <t>Uredski mater.i ost.mater.ras.-udžben.</t>
  </si>
  <si>
    <t>Oprema</t>
  </si>
  <si>
    <t>Oprema za održavanje i zaštitu</t>
  </si>
  <si>
    <t>Oprema za sport i glazbu</t>
  </si>
  <si>
    <t>Uređaji, strojevi i oprema za ostale namjene</t>
  </si>
  <si>
    <t>DI</t>
  </si>
  <si>
    <t>Materijal za higijenske potrebe i njegu</t>
  </si>
  <si>
    <t>MINIMALNI STANDARD U OSNOVNOM ŠKOLSTVU- MATERIJALNI I FINANCIJSKI RASHODI-decentralizirana sredstva</t>
  </si>
  <si>
    <t>Ulaganje u objekat</t>
  </si>
  <si>
    <t>Uredski materijal i ostali mat.rash</t>
  </si>
  <si>
    <t>Vlastiti prihodi -preneseni višak prihoda</t>
  </si>
  <si>
    <t>Pomoći -preneseni višak prihoda</t>
  </si>
  <si>
    <t>Uredski mater.i ostali mater.rashodi</t>
  </si>
  <si>
    <t>Bankarske usluge i usluge platbog promet</t>
  </si>
  <si>
    <t>Financijski rashodi</t>
  </si>
  <si>
    <t>PROJEKCIJA PLANA ZA 2023.</t>
  </si>
  <si>
    <t>2023.</t>
  </si>
  <si>
    <t>Opći prihodi i primici-županijski  proračun</t>
  </si>
  <si>
    <t>Ostala uredska oprema</t>
  </si>
  <si>
    <t>Usluge tekućeg i investicisjkog održavanja</t>
  </si>
  <si>
    <t>Knjige i udžbenici</t>
  </si>
  <si>
    <t>Ostali rashodi</t>
  </si>
  <si>
    <t>Tekuće donacije</t>
  </si>
  <si>
    <t>Tekuće donacije u novcu</t>
  </si>
  <si>
    <t>Zatezne kamate</t>
  </si>
  <si>
    <t>PRIJEDLOG PLANA ZA 2022.</t>
  </si>
  <si>
    <t>Tekući projekt  T100047</t>
  </si>
  <si>
    <t>PRSTEN POTPORE IV</t>
  </si>
  <si>
    <t>Tekući projekt  T100041</t>
  </si>
  <si>
    <t>PROJEKCIJA PLANA ZA 2024.</t>
  </si>
  <si>
    <t>PLAN PRIHODA 2022 (2023,2024.)</t>
  </si>
  <si>
    <t>web planiranje</t>
  </si>
  <si>
    <t>2024.</t>
  </si>
  <si>
    <t>Prijedlog plana 
za 2022</t>
  </si>
  <si>
    <t>Projekcija plana
za 2023</t>
  </si>
  <si>
    <t>Projekcija plana 
za 2024</t>
  </si>
  <si>
    <t>Projekcija plana
za 2023.</t>
  </si>
  <si>
    <t>Projekcija plana 
za 2024.</t>
  </si>
  <si>
    <t>Prijedlog plana 
za 2022.</t>
  </si>
  <si>
    <t>Pomoći 5.K. MZOi Agencija za ŽSV</t>
  </si>
  <si>
    <t>2022.</t>
  </si>
  <si>
    <t>Ostali nespomenuti rashodi</t>
  </si>
  <si>
    <t>Naknade za rad predst.i izvršnih tijela</t>
  </si>
  <si>
    <t>FINANCIJSKI PLAN ZA 2022,2023 I 2024.GODINU</t>
  </si>
  <si>
    <t>PRIJEDLOG FINANCIJSKOG PLANA OŠ ĐURE DEŽELIĆA ZA 2022. I  PROJEKCIJA PLANA ZA  2023. I 2024. GODINU</t>
  </si>
  <si>
    <t>671 opći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</si>
</sst>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1041A]dd\.mm\.yyyy"/>
    <numFmt numFmtId="179" formatCode="[$-1041A]h:mm"/>
    <numFmt numFmtId="180" formatCode="[$-1041A]#,##0.00;\-\ #,##0.00"/>
  </numFmts>
  <fonts count="8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b/>
      <sz val="9"/>
      <color indexed="40"/>
      <name val="Arial"/>
      <family val="2"/>
    </font>
    <font>
      <sz val="9"/>
      <color indexed="40"/>
      <name val="Arial"/>
      <family val="2"/>
    </font>
    <font>
      <b/>
      <i/>
      <sz val="8"/>
      <color indexed="8"/>
      <name val="Calibri"/>
      <family val="2"/>
    </font>
    <font>
      <sz val="8"/>
      <color indexed="8"/>
      <name val="MS Sans Serif"/>
      <family val="0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000000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b/>
      <sz val="9"/>
      <color rgb="FF00B0F0"/>
      <name val="Arial"/>
      <family val="2"/>
    </font>
    <font>
      <sz val="10"/>
      <color rgb="FFF6493C"/>
      <name val="Arial"/>
      <family val="2"/>
    </font>
    <font>
      <sz val="9"/>
      <color rgb="FF000000"/>
      <name val="Arial"/>
      <family val="2"/>
    </font>
    <font>
      <sz val="9"/>
      <color rgb="FF00B0F0"/>
      <name val="Arial"/>
      <family val="2"/>
    </font>
    <font>
      <b/>
      <sz val="8"/>
      <name val="MS Sans Serif"/>
      <family val="2"/>
    </font>
  </fonts>
  <fills count="5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1C1FF"/>
        <bgColor indexed="64"/>
      </patternFill>
    </fill>
    <fill>
      <patternFill patternType="solid">
        <fgColor rgb="FFE1E1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61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62" fillId="44" borderId="7" applyNumberFormat="0" applyAlignment="0" applyProtection="0"/>
    <xf numFmtId="0" fontId="63" fillId="44" borderId="8" applyNumberFormat="0" applyAlignment="0" applyProtection="0"/>
    <xf numFmtId="0" fontId="15" fillId="0" borderId="9" applyNumberFormat="0" applyFill="0" applyAlignment="0" applyProtection="0"/>
    <xf numFmtId="0" fontId="64" fillId="4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10" applyNumberFormat="0" applyFill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9" fillId="46" borderId="0" applyNumberFormat="0" applyBorder="0" applyAlignment="0" applyProtection="0"/>
    <xf numFmtId="0" fontId="70" fillId="0" borderId="0">
      <alignment/>
      <protection/>
    </xf>
    <xf numFmtId="0" fontId="59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7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72" fillId="47" borderId="1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5" fillId="0" borderId="18" applyNumberFormat="0" applyFill="0" applyAlignment="0" applyProtection="0"/>
    <xf numFmtId="0" fontId="76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77" fillId="0" borderId="0" xfId="0" applyNumberFormat="1" applyFont="1" applyFill="1" applyBorder="1" applyAlignment="1" applyProtection="1">
      <alignment/>
      <protection/>
    </xf>
    <xf numFmtId="0" fontId="7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5" fillId="0" borderId="29" xfId="0" applyNumberFormat="1" applyFont="1" applyFill="1" applyBorder="1" applyAlignment="1" applyProtection="1">
      <alignment horizontal="center"/>
      <protection/>
    </xf>
    <xf numFmtId="0" fontId="25" fillId="0" borderId="29" xfId="0" applyNumberFormat="1" applyFont="1" applyFill="1" applyBorder="1" applyAlignment="1" applyProtection="1">
      <alignment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1" fontId="21" fillId="0" borderId="31" xfId="0" applyNumberFormat="1" applyFont="1" applyBorder="1" applyAlignment="1">
      <alignment horizontal="left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/>
    </xf>
    <xf numFmtId="3" fontId="21" fillId="0" borderId="33" xfId="0" applyNumberFormat="1" applyFont="1" applyBorder="1" applyAlignment="1">
      <alignment horizontal="center" wrapText="1"/>
    </xf>
    <xf numFmtId="3" fontId="21" fillId="0" borderId="33" xfId="0" applyNumberFormat="1" applyFont="1" applyBorder="1" applyAlignment="1">
      <alignment horizontal="center" vertical="center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 horizontal="center" vertical="center" wrapText="1"/>
    </xf>
    <xf numFmtId="1" fontId="21" fillId="0" borderId="36" xfId="0" applyNumberFormat="1" applyFont="1" applyBorder="1" applyAlignment="1">
      <alignment horizontal="left" wrapText="1"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1" fontId="21" fillId="0" borderId="41" xfId="0" applyNumberFormat="1" applyFont="1" applyBorder="1" applyAlignment="1">
      <alignment wrapText="1"/>
    </xf>
    <xf numFmtId="3" fontId="21" fillId="0" borderId="42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2" fillId="0" borderId="26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1" fontId="21" fillId="0" borderId="46" xfId="0" applyNumberFormat="1" applyFont="1" applyBorder="1" applyAlignment="1">
      <alignment horizontal="left" wrapText="1"/>
    </xf>
    <xf numFmtId="3" fontId="21" fillId="0" borderId="47" xfId="0" applyNumberFormat="1" applyFont="1" applyBorder="1" applyAlignment="1">
      <alignment/>
    </xf>
    <xf numFmtId="3" fontId="21" fillId="0" borderId="48" xfId="0" applyNumberFormat="1" applyFont="1" applyBorder="1" applyAlignment="1">
      <alignment/>
    </xf>
    <xf numFmtId="3" fontId="21" fillId="0" borderId="49" xfId="0" applyNumberFormat="1" applyFont="1" applyBorder="1" applyAlignment="1">
      <alignment/>
    </xf>
    <xf numFmtId="3" fontId="21" fillId="0" borderId="50" xfId="0" applyNumberFormat="1" applyFont="1" applyBorder="1" applyAlignment="1">
      <alignment/>
    </xf>
    <xf numFmtId="0" fontId="25" fillId="0" borderId="19" xfId="0" applyNumberFormat="1" applyFont="1" applyFill="1" applyBorder="1" applyAlignment="1" applyProtection="1">
      <alignment horizontal="center"/>
      <protection/>
    </xf>
    <xf numFmtId="0" fontId="25" fillId="0" borderId="19" xfId="0" applyNumberFormat="1" applyFont="1" applyFill="1" applyBorder="1" applyAlignment="1" applyProtection="1">
      <alignment wrapText="1"/>
      <protection/>
    </xf>
    <xf numFmtId="0" fontId="79" fillId="51" borderId="19" xfId="87" applyFont="1" applyFill="1" applyBorder="1" applyAlignment="1">
      <alignment horizontal="left" vertical="center" wrapText="1" readingOrder="1"/>
      <protection/>
    </xf>
    <xf numFmtId="0" fontId="79" fillId="0" borderId="0" xfId="87" applyFont="1" applyFill="1" applyAlignment="1">
      <alignment horizontal="left" vertical="center" wrapText="1" readingOrder="1"/>
      <protection/>
    </xf>
    <xf numFmtId="0" fontId="25" fillId="0" borderId="29" xfId="0" applyNumberFormat="1" applyFont="1" applyFill="1" applyBorder="1" applyAlignment="1" applyProtection="1">
      <alignment wrapText="1"/>
      <protection/>
    </xf>
    <xf numFmtId="0" fontId="26" fillId="0" borderId="19" xfId="0" applyNumberFormat="1" applyFont="1" applyFill="1" applyBorder="1" applyAlignment="1" applyProtection="1">
      <alignment horizontal="center"/>
      <protection/>
    </xf>
    <xf numFmtId="0" fontId="26" fillId="0" borderId="19" xfId="0" applyNumberFormat="1" applyFont="1" applyFill="1" applyBorder="1" applyAlignment="1" applyProtection="1">
      <alignment horizontal="center" vertical="center"/>
      <protection/>
    </xf>
    <xf numFmtId="0" fontId="25" fillId="0" borderId="19" xfId="0" applyNumberFormat="1" applyFont="1" applyFill="1" applyBorder="1" applyAlignment="1" applyProtection="1">
      <alignment/>
      <protection/>
    </xf>
    <xf numFmtId="0" fontId="38" fillId="0" borderId="19" xfId="0" applyNumberFormat="1" applyFont="1" applyFill="1" applyBorder="1" applyAlignment="1" applyProtection="1">
      <alignment wrapText="1"/>
      <protection/>
    </xf>
    <xf numFmtId="0" fontId="26" fillId="0" borderId="19" xfId="0" applyNumberFormat="1" applyFont="1" applyFill="1" applyBorder="1" applyAlignment="1" applyProtection="1">
      <alignment/>
      <protection/>
    </xf>
    <xf numFmtId="0" fontId="26" fillId="0" borderId="19" xfId="0" applyNumberFormat="1" applyFont="1" applyFill="1" applyBorder="1" applyAlignment="1" applyProtection="1">
      <alignment horizontal="left"/>
      <protection/>
    </xf>
    <xf numFmtId="0" fontId="26" fillId="0" borderId="19" xfId="0" applyNumberFormat="1" applyFont="1" applyFill="1" applyBorder="1" applyAlignment="1" applyProtection="1">
      <alignment wrapText="1"/>
      <protection/>
    </xf>
    <xf numFmtId="0" fontId="79" fillId="52" borderId="19" xfId="87" applyFont="1" applyFill="1" applyBorder="1" applyAlignment="1">
      <alignment horizontal="left" vertical="center" wrapText="1" readingOrder="1"/>
      <protection/>
    </xf>
    <xf numFmtId="0" fontId="79" fillId="53" borderId="19" xfId="87" applyFont="1" applyFill="1" applyBorder="1" applyAlignment="1">
      <alignment horizontal="center" vertical="center" wrapText="1" readingOrder="1"/>
      <protection/>
    </xf>
    <xf numFmtId="0" fontId="79" fillId="0" borderId="19" xfId="87" applyFont="1" applyBorder="1" applyAlignment="1">
      <alignment horizontal="center" vertical="center" wrapText="1" readingOrder="1"/>
      <protection/>
    </xf>
    <xf numFmtId="0" fontId="79" fillId="0" borderId="19" xfId="87" applyFont="1" applyFill="1" applyBorder="1" applyAlignment="1">
      <alignment horizontal="left" vertical="center" wrapText="1" readingOrder="1"/>
      <protection/>
    </xf>
    <xf numFmtId="0" fontId="26" fillId="35" borderId="19" xfId="0" applyFont="1" applyFill="1" applyBorder="1" applyAlignment="1">
      <alignment horizontal="center" vertical="center" wrapText="1"/>
    </xf>
    <xf numFmtId="0" fontId="26" fillId="50" borderId="19" xfId="0" applyNumberFormat="1" applyFont="1" applyFill="1" applyBorder="1" applyAlignment="1" applyProtection="1">
      <alignment horizontal="center"/>
      <protection/>
    </xf>
    <xf numFmtId="0" fontId="26" fillId="50" borderId="19" xfId="0" applyNumberFormat="1" applyFont="1" applyFill="1" applyBorder="1" applyAlignment="1" applyProtection="1">
      <alignment wrapText="1"/>
      <protection/>
    </xf>
    <xf numFmtId="3" fontId="26" fillId="50" borderId="19" xfId="0" applyNumberFormat="1" applyFont="1" applyFill="1" applyBorder="1" applyAlignment="1" applyProtection="1">
      <alignment/>
      <protection/>
    </xf>
    <xf numFmtId="3" fontId="26" fillId="0" borderId="19" xfId="0" applyNumberFormat="1" applyFont="1" applyFill="1" applyBorder="1" applyAlignment="1" applyProtection="1">
      <alignment/>
      <protection/>
    </xf>
    <xf numFmtId="3" fontId="25" fillId="0" borderId="19" xfId="0" applyNumberFormat="1" applyFont="1" applyFill="1" applyBorder="1" applyAlignment="1" applyProtection="1">
      <alignment/>
      <protection/>
    </xf>
    <xf numFmtId="0" fontId="26" fillId="54" borderId="19" xfId="0" applyNumberFormat="1" applyFont="1" applyFill="1" applyBorder="1" applyAlignment="1" applyProtection="1">
      <alignment horizontal="center"/>
      <protection/>
    </xf>
    <xf numFmtId="0" fontId="26" fillId="54" borderId="19" xfId="0" applyNumberFormat="1" applyFont="1" applyFill="1" applyBorder="1" applyAlignment="1" applyProtection="1">
      <alignment wrapText="1"/>
      <protection/>
    </xf>
    <xf numFmtId="3" fontId="26" fillId="54" borderId="19" xfId="0" applyNumberFormat="1" applyFont="1" applyFill="1" applyBorder="1" applyAlignment="1" applyProtection="1">
      <alignment/>
      <protection/>
    </xf>
    <xf numFmtId="0" fontId="79" fillId="55" borderId="19" xfId="87" applyFont="1" applyFill="1" applyBorder="1" applyAlignment="1">
      <alignment horizontal="left" vertical="center" wrapText="1" readingOrder="1"/>
      <protection/>
    </xf>
    <xf numFmtId="0" fontId="26" fillId="54" borderId="19" xfId="0" applyNumberFormat="1" applyFont="1" applyFill="1" applyBorder="1" applyAlignment="1" applyProtection="1">
      <alignment horizontal="left" wrapText="1"/>
      <protection/>
    </xf>
    <xf numFmtId="3" fontId="26" fillId="54" borderId="19" xfId="0" applyNumberFormat="1" applyFont="1" applyFill="1" applyBorder="1" applyAlignment="1" applyProtection="1">
      <alignment horizontal="right"/>
      <protection/>
    </xf>
    <xf numFmtId="4" fontId="25" fillId="0" borderId="19" xfId="0" applyNumberFormat="1" applyFont="1" applyFill="1" applyBorder="1" applyAlignment="1" applyProtection="1">
      <alignment/>
      <protection/>
    </xf>
    <xf numFmtId="0" fontId="79" fillId="56" borderId="19" xfId="87" applyFont="1" applyFill="1" applyBorder="1" applyAlignment="1">
      <alignment horizontal="left" vertical="center" wrapText="1" readingOrder="1"/>
      <protection/>
    </xf>
    <xf numFmtId="3" fontId="26" fillId="54" borderId="19" xfId="0" applyNumberFormat="1" applyFont="1" applyFill="1" applyBorder="1" applyAlignment="1" applyProtection="1">
      <alignment horizontal="center"/>
      <protection/>
    </xf>
    <xf numFmtId="3" fontId="26" fillId="54" borderId="19" xfId="0" applyNumberFormat="1" applyFont="1" applyFill="1" applyBorder="1" applyAlignment="1" applyProtection="1">
      <alignment wrapText="1"/>
      <protection/>
    </xf>
    <xf numFmtId="3" fontId="25" fillId="0" borderId="19" xfId="0" applyNumberFormat="1" applyFont="1" applyFill="1" applyBorder="1" applyAlignment="1" applyProtection="1">
      <alignment wrapText="1"/>
      <protection/>
    </xf>
    <xf numFmtId="3" fontId="26" fillId="18" borderId="19" xfId="0" applyNumberFormat="1" applyFont="1" applyFill="1" applyBorder="1" applyAlignment="1" applyProtection="1">
      <alignment/>
      <protection/>
    </xf>
    <xf numFmtId="3" fontId="79" fillId="56" borderId="19" xfId="87" applyNumberFormat="1" applyFont="1" applyFill="1" applyBorder="1" applyAlignment="1">
      <alignment horizontal="right" vertical="center" wrapText="1" readingOrder="1"/>
      <protection/>
    </xf>
    <xf numFmtId="4" fontId="79" fillId="55" borderId="19" xfId="87" applyNumberFormat="1" applyFont="1" applyFill="1" applyBorder="1" applyAlignment="1">
      <alignment horizontal="right" vertical="center" wrapText="1" readingOrder="1"/>
      <protection/>
    </xf>
    <xf numFmtId="3" fontId="26" fillId="28" borderId="19" xfId="0" applyNumberFormat="1" applyFont="1" applyFill="1" applyBorder="1" applyAlignment="1" applyProtection="1">
      <alignment horizontal="left"/>
      <protection/>
    </xf>
    <xf numFmtId="3" fontId="26" fillId="28" borderId="19" xfId="0" applyNumberFormat="1" applyFont="1" applyFill="1" applyBorder="1" applyAlignment="1" applyProtection="1">
      <alignment wrapText="1"/>
      <protection/>
    </xf>
    <xf numFmtId="3" fontId="26" fillId="50" borderId="19" xfId="0" applyNumberFormat="1" applyFont="1" applyFill="1" applyBorder="1" applyAlignment="1" applyProtection="1">
      <alignment horizontal="center"/>
      <protection/>
    </xf>
    <xf numFmtId="3" fontId="26" fillId="50" borderId="19" xfId="0" applyNumberFormat="1" applyFont="1" applyFill="1" applyBorder="1" applyAlignment="1" applyProtection="1">
      <alignment wrapText="1"/>
      <protection/>
    </xf>
    <xf numFmtId="3" fontId="26" fillId="0" borderId="19" xfId="0" applyNumberFormat="1" applyFont="1" applyFill="1" applyBorder="1" applyAlignment="1" applyProtection="1">
      <alignment horizontal="center"/>
      <protection/>
    </xf>
    <xf numFmtId="3" fontId="26" fillId="0" borderId="19" xfId="0" applyNumberFormat="1" applyFont="1" applyFill="1" applyBorder="1" applyAlignment="1" applyProtection="1">
      <alignment wrapText="1"/>
      <protection/>
    </xf>
    <xf numFmtId="3" fontId="25" fillId="0" borderId="19" xfId="0" applyNumberFormat="1" applyFont="1" applyFill="1" applyBorder="1" applyAlignment="1" applyProtection="1">
      <alignment horizontal="center"/>
      <protection/>
    </xf>
    <xf numFmtId="3" fontId="26" fillId="28" borderId="19" xfId="0" applyNumberFormat="1" applyFont="1" applyFill="1" applyBorder="1" applyAlignment="1" applyProtection="1">
      <alignment/>
      <protection/>
    </xf>
    <xf numFmtId="3" fontId="79" fillId="52" borderId="19" xfId="87" applyNumberFormat="1" applyFont="1" applyFill="1" applyBorder="1" applyAlignment="1">
      <alignment horizontal="right" vertical="center" wrapText="1" readingOrder="1"/>
      <protection/>
    </xf>
    <xf numFmtId="3" fontId="79" fillId="51" borderId="19" xfId="87" applyNumberFormat="1" applyFont="1" applyFill="1" applyBorder="1" applyAlignment="1">
      <alignment horizontal="right" vertical="center" wrapText="1" readingOrder="1"/>
      <protection/>
    </xf>
    <xf numFmtId="3" fontId="79" fillId="0" borderId="19" xfId="87" applyNumberFormat="1" applyFont="1" applyFill="1" applyBorder="1" applyAlignment="1">
      <alignment horizontal="right" vertical="center" wrapText="1" readingOrder="1"/>
      <protection/>
    </xf>
    <xf numFmtId="3" fontId="21" fillId="0" borderId="0" xfId="0" applyNumberFormat="1" applyFont="1" applyAlignment="1">
      <alignment/>
    </xf>
    <xf numFmtId="3" fontId="25" fillId="57" borderId="30" xfId="0" applyNumberFormat="1" applyFont="1" applyFill="1" applyBorder="1" applyAlignment="1" applyProtection="1">
      <alignment/>
      <protection/>
    </xf>
    <xf numFmtId="4" fontId="79" fillId="51" borderId="19" xfId="87" applyNumberFormat="1" applyFont="1" applyFill="1" applyBorder="1" applyAlignment="1">
      <alignment horizontal="right" vertical="center" wrapText="1" readingOrder="1"/>
      <protection/>
    </xf>
    <xf numFmtId="4" fontId="79" fillId="52" borderId="19" xfId="87" applyNumberFormat="1" applyFont="1" applyFill="1" applyBorder="1" applyAlignment="1">
      <alignment horizontal="right" vertical="center" wrapText="1" readingOrder="1"/>
      <protection/>
    </xf>
    <xf numFmtId="4" fontId="26" fillId="54" borderId="19" xfId="0" applyNumberFormat="1" applyFont="1" applyFill="1" applyBorder="1" applyAlignment="1" applyProtection="1">
      <alignment horizontal="right"/>
      <protection/>
    </xf>
    <xf numFmtId="4" fontId="26" fillId="50" borderId="19" xfId="0" applyNumberFormat="1" applyFont="1" applyFill="1" applyBorder="1" applyAlignment="1" applyProtection="1">
      <alignment/>
      <protection/>
    </xf>
    <xf numFmtId="4" fontId="26" fillId="0" borderId="19" xfId="0" applyNumberFormat="1" applyFont="1" applyFill="1" applyBorder="1" applyAlignment="1" applyProtection="1">
      <alignment/>
      <protection/>
    </xf>
    <xf numFmtId="4" fontId="80" fillId="0" borderId="19" xfId="0" applyNumberFormat="1" applyFont="1" applyFill="1" applyBorder="1" applyAlignment="1" applyProtection="1">
      <alignment/>
      <protection/>
    </xf>
    <xf numFmtId="4" fontId="26" fillId="0" borderId="19" xfId="0" applyNumberFormat="1" applyFont="1" applyFill="1" applyBorder="1" applyAlignment="1" applyProtection="1">
      <alignment horizontal="right"/>
      <protection/>
    </xf>
    <xf numFmtId="0" fontId="26" fillId="28" borderId="19" xfId="0" applyNumberFormat="1" applyFont="1" applyFill="1" applyBorder="1" applyAlignment="1" applyProtection="1">
      <alignment horizontal="center" vertical="center" wrapText="1"/>
      <protection/>
    </xf>
    <xf numFmtId="4" fontId="25" fillId="0" borderId="0" xfId="0" applyNumberFormat="1" applyFont="1" applyFill="1" applyBorder="1" applyAlignment="1" applyProtection="1">
      <alignment/>
      <protection/>
    </xf>
    <xf numFmtId="3" fontId="21" fillId="0" borderId="51" xfId="0" applyNumberFormat="1" applyFont="1" applyBorder="1" applyAlignment="1">
      <alignment horizontal="center" vertical="center" wrapText="1"/>
    </xf>
    <xf numFmtId="3" fontId="21" fillId="0" borderId="52" xfId="0" applyNumberFormat="1" applyFont="1" applyBorder="1" applyAlignment="1">
      <alignment/>
    </xf>
    <xf numFmtId="3" fontId="21" fillId="0" borderId="52" xfId="0" applyNumberFormat="1" applyFont="1" applyBorder="1" applyAlignment="1">
      <alignment horizontal="center" wrapText="1"/>
    </xf>
    <xf numFmtId="3" fontId="21" fillId="0" borderId="53" xfId="0" applyNumberFormat="1" applyFont="1" applyBorder="1" applyAlignment="1">
      <alignment horizontal="center" vertical="center" wrapText="1"/>
    </xf>
    <xf numFmtId="3" fontId="21" fillId="0" borderId="54" xfId="0" applyNumberFormat="1" applyFont="1" applyBorder="1" applyAlignment="1">
      <alignment horizontal="center" vertical="center" wrapText="1"/>
    </xf>
    <xf numFmtId="3" fontId="21" fillId="0" borderId="55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1" fontId="21" fillId="0" borderId="56" xfId="0" applyNumberFormat="1" applyFont="1" applyBorder="1" applyAlignment="1">
      <alignment horizontal="left" wrapText="1"/>
    </xf>
    <xf numFmtId="3" fontId="81" fillId="0" borderId="19" xfId="0" applyNumberFormat="1" applyFont="1" applyFill="1" applyBorder="1" applyAlignment="1" applyProtection="1">
      <alignment/>
      <protection/>
    </xf>
    <xf numFmtId="4" fontId="81" fillId="0" borderId="19" xfId="0" applyNumberFormat="1" applyFont="1" applyFill="1" applyBorder="1" applyAlignment="1" applyProtection="1">
      <alignment/>
      <protection/>
    </xf>
    <xf numFmtId="4" fontId="26" fillId="0" borderId="0" xfId="0" applyNumberFormat="1" applyFont="1" applyFill="1" applyBorder="1" applyAlignment="1" applyProtection="1">
      <alignment/>
      <protection/>
    </xf>
    <xf numFmtId="0" fontId="81" fillId="0" borderId="19" xfId="0" applyNumberFormat="1" applyFont="1" applyFill="1" applyBorder="1" applyAlignment="1" applyProtection="1">
      <alignment horizontal="center"/>
      <protection/>
    </xf>
    <xf numFmtId="0" fontId="81" fillId="0" borderId="19" xfId="0" applyNumberFormat="1" applyFont="1" applyFill="1" applyBorder="1" applyAlignment="1" applyProtection="1">
      <alignment wrapText="1"/>
      <protection/>
    </xf>
    <xf numFmtId="0" fontId="82" fillId="0" borderId="19" xfId="87" applyFont="1" applyFill="1" applyBorder="1" applyAlignment="1">
      <alignment horizontal="left" vertical="center" wrapText="1" readingOrder="1"/>
      <protection/>
    </xf>
    <xf numFmtId="4" fontId="21" fillId="0" borderId="37" xfId="0" applyNumberFormat="1" applyFont="1" applyBorder="1" applyAlignment="1">
      <alignment/>
    </xf>
    <xf numFmtId="4" fontId="22" fillId="0" borderId="26" xfId="0" applyNumberFormat="1" applyFont="1" applyBorder="1" applyAlignment="1">
      <alignment/>
    </xf>
    <xf numFmtId="3" fontId="21" fillId="0" borderId="19" xfId="0" applyNumberFormat="1" applyFont="1" applyFill="1" applyBorder="1" applyAlignment="1" applyProtection="1">
      <alignment/>
      <protection/>
    </xf>
    <xf numFmtId="3" fontId="83" fillId="0" borderId="19" xfId="0" applyNumberFormat="1" applyFont="1" applyFill="1" applyBorder="1" applyAlignment="1" applyProtection="1">
      <alignment/>
      <protection/>
    </xf>
    <xf numFmtId="4" fontId="26" fillId="57" borderId="19" xfId="0" applyNumberFormat="1" applyFont="1" applyFill="1" applyBorder="1" applyAlignment="1" applyProtection="1">
      <alignment/>
      <protection/>
    </xf>
    <xf numFmtId="0" fontId="38" fillId="57" borderId="19" xfId="0" applyNumberFormat="1" applyFont="1" applyFill="1" applyBorder="1" applyAlignment="1" applyProtection="1">
      <alignment wrapText="1"/>
      <protection/>
    </xf>
    <xf numFmtId="0" fontId="84" fillId="0" borderId="19" xfId="87" applyFont="1" applyFill="1" applyBorder="1" applyAlignment="1">
      <alignment horizontal="right" vertical="center" wrapText="1" readingOrder="1"/>
      <protection/>
    </xf>
    <xf numFmtId="3" fontId="21" fillId="0" borderId="52" xfId="0" applyNumberFormat="1" applyFont="1" applyBorder="1" applyAlignment="1">
      <alignment horizontal="right" vertical="center" wrapText="1"/>
    </xf>
    <xf numFmtId="0" fontId="85" fillId="0" borderId="19" xfId="87" applyFont="1" applyFill="1" applyBorder="1" applyAlignment="1">
      <alignment horizontal="right" vertical="center" wrapText="1" readingOrder="1"/>
      <protection/>
    </xf>
    <xf numFmtId="4" fontId="21" fillId="0" borderId="19" xfId="0" applyNumberFormat="1" applyFont="1" applyFill="1" applyBorder="1" applyAlignment="1" applyProtection="1">
      <alignment/>
      <protection/>
    </xf>
    <xf numFmtId="3" fontId="80" fillId="0" borderId="19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57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7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3" fontId="22" fillId="0" borderId="58" xfId="0" applyNumberFormat="1" applyFont="1" applyBorder="1" applyAlignment="1">
      <alignment horizontal="center"/>
    </xf>
    <xf numFmtId="3" fontId="22" fillId="0" borderId="59" xfId="0" applyNumberFormat="1" applyFont="1" applyBorder="1" applyAlignment="1">
      <alignment horizontal="center"/>
    </xf>
    <xf numFmtId="3" fontId="22" fillId="0" borderId="60" xfId="0" applyNumberFormat="1" applyFont="1" applyBorder="1" applyAlignment="1">
      <alignment horizontal="center"/>
    </xf>
    <xf numFmtId="0" fontId="36" fillId="0" borderId="58" xfId="0" applyFont="1" applyFill="1" applyBorder="1" applyAlignment="1">
      <alignment horizontal="center" vertical="center"/>
    </xf>
    <xf numFmtId="0" fontId="37" fillId="0" borderId="59" xfId="0" applyFont="1" applyFill="1" applyBorder="1" applyAlignment="1">
      <alignment horizontal="center" vertical="center"/>
    </xf>
    <xf numFmtId="0" fontId="37" fillId="0" borderId="60" xfId="0" applyFont="1" applyFill="1" applyBorder="1" applyAlignment="1">
      <alignment horizontal="center" vertical="center"/>
    </xf>
    <xf numFmtId="0" fontId="27" fillId="0" borderId="61" xfId="0" applyNumberFormat="1" applyFont="1" applyFill="1" applyBorder="1" applyAlignment="1" applyProtection="1" quotePrefix="1">
      <alignment horizontal="left" wrapText="1"/>
      <protection/>
    </xf>
    <xf numFmtId="0" fontId="34" fillId="0" borderId="61" xfId="0" applyNumberFormat="1" applyFont="1" applyFill="1" applyBorder="1" applyAlignment="1" applyProtection="1">
      <alignment wrapText="1"/>
      <protection/>
    </xf>
    <xf numFmtId="0" fontId="27" fillId="0" borderId="19" xfId="0" applyNumberFormat="1" applyFont="1" applyFill="1" applyBorder="1" applyAlignment="1" applyProtection="1">
      <alignment horizontal="center" vertical="center"/>
      <protection/>
    </xf>
    <xf numFmtId="0" fontId="25" fillId="0" borderId="62" xfId="0" applyNumberFormat="1" applyFont="1" applyFill="1" applyBorder="1" applyAlignment="1" applyProtection="1">
      <alignment horizontal="center" wrapText="1"/>
      <protection/>
    </xf>
    <xf numFmtId="0" fontId="25" fillId="0" borderId="63" xfId="0" applyNumberFormat="1" applyFont="1" applyFill="1" applyBorder="1" applyAlignment="1" applyProtection="1">
      <alignment horizontal="center" wrapText="1"/>
      <protection/>
    </xf>
    <xf numFmtId="0" fontId="25" fillId="0" borderId="64" xfId="0" applyNumberFormat="1" applyFont="1" applyFill="1" applyBorder="1" applyAlignment="1" applyProtection="1">
      <alignment horizontal="center" wrapText="1"/>
      <protection/>
    </xf>
    <xf numFmtId="0" fontId="26" fillId="18" borderId="22" xfId="0" applyNumberFormat="1" applyFont="1" applyFill="1" applyBorder="1" applyAlignment="1" applyProtection="1">
      <alignment horizontal="left" wrapText="1"/>
      <protection/>
    </xf>
    <xf numFmtId="0" fontId="26" fillId="18" borderId="57" xfId="0" applyNumberFormat="1" applyFont="1" applyFill="1" applyBorder="1" applyAlignment="1" applyProtection="1">
      <alignment horizontal="left" wrapText="1"/>
      <protection/>
    </xf>
    <xf numFmtId="0" fontId="27" fillId="17" borderId="0" xfId="0" applyNumberFormat="1" applyFont="1" applyFill="1" applyBorder="1" applyAlignment="1" applyProtection="1">
      <alignment horizontal="center" vertical="center" wrapText="1"/>
      <protection/>
    </xf>
    <xf numFmtId="0" fontId="56" fillId="0" borderId="0" xfId="0" applyNumberFormat="1" applyFont="1" applyFill="1" applyBorder="1" applyAlignment="1" applyProtection="1">
      <alignment wrapText="1"/>
      <protection/>
    </xf>
    <xf numFmtId="0" fontId="57" fillId="0" borderId="0" xfId="0" applyNumberFormat="1" applyFont="1" applyFill="1" applyBorder="1" applyAlignment="1" applyProtection="1">
      <alignment wrapText="1"/>
      <protection/>
    </xf>
    <xf numFmtId="0" fontId="26" fillId="0" borderId="22" xfId="0" applyFont="1" applyBorder="1" applyAlignment="1" quotePrefix="1">
      <alignment horizontal="left" wrapText="1"/>
    </xf>
    <xf numFmtId="0" fontId="26" fillId="0" borderId="21" xfId="0" applyFont="1" applyBorder="1" applyAlignment="1" quotePrefix="1">
      <alignment horizontal="left" wrapText="1"/>
    </xf>
    <xf numFmtId="0" fontId="26" fillId="0" borderId="21" xfId="0" applyFont="1" applyBorder="1" applyAlignment="1" quotePrefix="1">
      <alignment horizontal="center" wrapText="1"/>
    </xf>
    <xf numFmtId="0" fontId="26" fillId="0" borderId="21" xfId="0" applyNumberFormat="1" applyFont="1" applyFill="1" applyBorder="1" applyAlignment="1" applyProtection="1" quotePrefix="1">
      <alignment horizontal="left"/>
      <protection/>
    </xf>
    <xf numFmtId="0" fontId="22" fillId="0" borderId="22" xfId="0" applyNumberFormat="1" applyFont="1" applyFill="1" applyBorder="1" applyAlignment="1" applyProtection="1">
      <alignment horizontal="left" wrapText="1"/>
      <protection/>
    </xf>
    <xf numFmtId="3" fontId="26" fillId="0" borderId="19" xfId="0" applyNumberFormat="1" applyFont="1" applyBorder="1" applyAlignment="1">
      <alignment horizontal="right"/>
    </xf>
    <xf numFmtId="0" fontId="22" fillId="7" borderId="22" xfId="0" applyNumberFormat="1" applyFont="1" applyFill="1" applyBorder="1" applyAlignment="1" applyProtection="1" quotePrefix="1">
      <alignment horizontal="left" wrapText="1"/>
      <protection/>
    </xf>
    <xf numFmtId="0" fontId="21" fillId="7" borderId="21" xfId="0" applyNumberFormat="1" applyFont="1" applyFill="1" applyBorder="1" applyAlignment="1" applyProtection="1">
      <alignment wrapText="1"/>
      <protection/>
    </xf>
    <xf numFmtId="3" fontId="26" fillId="7" borderId="19" xfId="0" applyNumberFormat="1" applyFont="1" applyFill="1" applyBorder="1" applyAlignment="1">
      <alignment horizontal="right"/>
    </xf>
    <xf numFmtId="0" fontId="26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NumberFormat="1" applyFont="1" applyFill="1" applyBorder="1" applyAlignment="1" applyProtection="1" quotePrefix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" xfId="87"/>
    <cellStyle name="Normalno 2" xfId="88"/>
    <cellStyle name="Note" xfId="89"/>
    <cellStyle name="Output" xfId="90"/>
    <cellStyle name="Percent" xfId="91"/>
    <cellStyle name="Povezana ćelija" xfId="92"/>
    <cellStyle name="Followed Hyperlink" xfId="93"/>
    <cellStyle name="Provjera ćelije" xfId="94"/>
    <cellStyle name="Tekst objašnjenja" xfId="95"/>
    <cellStyle name="Tekst upozorenja" xfId="96"/>
    <cellStyle name="Title" xfId="97"/>
    <cellStyle name="Total" xfId="98"/>
    <cellStyle name="Ukupni zbroj" xfId="99"/>
    <cellStyle name="Unos" xfId="100"/>
    <cellStyle name="Currency" xfId="101"/>
    <cellStyle name="Currency [0]" xfId="102"/>
    <cellStyle name="Warning Text" xfId="103"/>
    <cellStyle name="Comma" xfId="104"/>
    <cellStyle name="Comma [0]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742950</xdr:colOff>
      <xdr:row>26</xdr:row>
      <xdr:rowOff>142875</xdr:rowOff>
    </xdr:from>
    <xdr:to>
      <xdr:col>7</xdr:col>
      <xdr:colOff>1047750</xdr:colOff>
      <xdr:row>31</xdr:row>
      <xdr:rowOff>104775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5019675" y="7791450"/>
          <a:ext cx="2514600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Ravnatelj: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Mileo Todić, dipl.teol.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19050</xdr:rowOff>
    </xdr:from>
    <xdr:to>
      <xdr:col>1</xdr:col>
      <xdr:colOff>0</xdr:colOff>
      <xdr:row>21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8387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0</xdr:col>
      <xdr:colOff>1057275</xdr:colOff>
      <xdr:row>21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8387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34</xdr:row>
      <xdr:rowOff>19050</xdr:rowOff>
    </xdr:from>
    <xdr:to>
      <xdr:col>1</xdr:col>
      <xdr:colOff>0</xdr:colOff>
      <xdr:row>36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8487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19050</xdr:rowOff>
    </xdr:from>
    <xdr:to>
      <xdr:col>0</xdr:col>
      <xdr:colOff>1057275</xdr:colOff>
      <xdr:row>36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8487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933450</xdr:colOff>
      <xdr:row>50</xdr:row>
      <xdr:rowOff>123825</xdr:rowOff>
    </xdr:from>
    <xdr:to>
      <xdr:col>7</xdr:col>
      <xdr:colOff>1104900</xdr:colOff>
      <xdr:row>53</xdr:row>
      <xdr:rowOff>361950</xdr:rowOff>
    </xdr:to>
    <xdr:sp>
      <xdr:nvSpPr>
        <xdr:cNvPr id="7" name="Text Box 5"/>
        <xdr:cNvSpPr txBox="1">
          <a:spLocks noChangeArrowheads="1"/>
        </xdr:cNvSpPr>
      </xdr:nvSpPr>
      <xdr:spPr>
        <a:xfrm>
          <a:off x="6686550" y="13163550"/>
          <a:ext cx="25146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Ravnatelj: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Mileo Todić, dipl.teol.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123825</xdr:colOff>
      <xdr:row>292</xdr:row>
      <xdr:rowOff>104775</xdr:rowOff>
    </xdr:from>
    <xdr:to>
      <xdr:col>15</xdr:col>
      <xdr:colOff>1285875</xdr:colOff>
      <xdr:row>297</xdr:row>
      <xdr:rowOff>47625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11087100" y="45196125"/>
          <a:ext cx="25146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Ravnatelj: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Mileo Todić, dipl.teol.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6">
      <selection activeCell="A24" sqref="A24:E24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0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1" ht="12.75"/>
    <row r="2" spans="1:8" ht="15">
      <c r="A2" s="214"/>
      <c r="B2" s="214"/>
      <c r="C2" s="214"/>
      <c r="D2" s="214"/>
      <c r="E2" s="214"/>
      <c r="F2" s="214"/>
      <c r="G2" s="214"/>
      <c r="H2" s="214"/>
    </row>
    <row r="3" spans="1:8" ht="48" customHeight="1">
      <c r="A3" s="233" t="s">
        <v>211</v>
      </c>
      <c r="B3" s="233"/>
      <c r="C3" s="233"/>
      <c r="D3" s="233"/>
      <c r="E3" s="233"/>
      <c r="F3" s="233"/>
      <c r="G3" s="233"/>
      <c r="H3" s="233"/>
    </row>
    <row r="4" spans="1:8" s="47" customFormat="1" ht="26.25" customHeight="1">
      <c r="A4" s="207" t="s">
        <v>30</v>
      </c>
      <c r="B4" s="207"/>
      <c r="C4" s="207"/>
      <c r="D4" s="207"/>
      <c r="E4" s="207"/>
      <c r="F4" s="207"/>
      <c r="G4" s="215"/>
      <c r="H4" s="215"/>
    </row>
    <row r="5" spans="1:5" ht="15.75" customHeight="1">
      <c r="A5" s="48"/>
      <c r="B5" s="49"/>
      <c r="C5" s="49"/>
      <c r="D5" s="49"/>
      <c r="E5" s="49"/>
    </row>
    <row r="6" spans="1:9" ht="27.75" customHeight="1">
      <c r="A6" s="50"/>
      <c r="B6" s="51"/>
      <c r="C6" s="51"/>
      <c r="D6" s="52"/>
      <c r="E6" s="53"/>
      <c r="F6" s="54" t="s">
        <v>200</v>
      </c>
      <c r="G6" s="54" t="s">
        <v>201</v>
      </c>
      <c r="H6" s="55" t="s">
        <v>202</v>
      </c>
      <c r="I6" s="56"/>
    </row>
    <row r="7" spans="1:9" ht="27.75" customHeight="1">
      <c r="A7" s="216" t="s">
        <v>31</v>
      </c>
      <c r="B7" s="202"/>
      <c r="C7" s="202"/>
      <c r="D7" s="202"/>
      <c r="E7" s="217"/>
      <c r="F7" s="69">
        <f>+F8+F9</f>
        <v>8559312.49</v>
      </c>
      <c r="G7" s="69">
        <f>G8+G9</f>
        <v>8707791.49</v>
      </c>
      <c r="H7" s="69">
        <f>+H8+H9</f>
        <v>8707791.49</v>
      </c>
      <c r="I7" s="67"/>
    </row>
    <row r="8" spans="1:8" ht="22.5" customHeight="1">
      <c r="A8" s="199" t="s">
        <v>0</v>
      </c>
      <c r="B8" s="200"/>
      <c r="C8" s="200"/>
      <c r="D8" s="200"/>
      <c r="E8" s="206"/>
      <c r="F8" s="72">
        <f>'PLAN PRIHODA'!I18</f>
        <v>8559312.49</v>
      </c>
      <c r="G8" s="72">
        <f>'PLAN PRIHODA'!I32</f>
        <v>8707791.49</v>
      </c>
      <c r="H8" s="72">
        <f>'PLAN PRIHODA'!I47</f>
        <v>8707791.49</v>
      </c>
    </row>
    <row r="9" spans="1:8" ht="22.5" customHeight="1">
      <c r="A9" s="218" t="s">
        <v>33</v>
      </c>
      <c r="B9" s="206"/>
      <c r="C9" s="206"/>
      <c r="D9" s="206"/>
      <c r="E9" s="206"/>
      <c r="F9" s="72"/>
      <c r="G9" s="72"/>
      <c r="H9" s="72"/>
    </row>
    <row r="10" spans="1:8" ht="22.5" customHeight="1">
      <c r="A10" s="68" t="s">
        <v>32</v>
      </c>
      <c r="B10" s="71"/>
      <c r="C10" s="71"/>
      <c r="D10" s="71"/>
      <c r="E10" s="71"/>
      <c r="F10" s="69">
        <f>+F11+F12</f>
        <v>8595811.49</v>
      </c>
      <c r="G10" s="69">
        <f>+G11+G12</f>
        <v>8707791.49</v>
      </c>
      <c r="H10" s="69">
        <f>+H11+H12</f>
        <v>8707791.49</v>
      </c>
    </row>
    <row r="11" spans="1:10" ht="22.5" customHeight="1">
      <c r="A11" s="203" t="s">
        <v>1</v>
      </c>
      <c r="B11" s="200"/>
      <c r="C11" s="200"/>
      <c r="D11" s="200"/>
      <c r="E11" s="204"/>
      <c r="F11" s="72">
        <f>'PLAN RASHODA I IZDATAKA'!D6</f>
        <v>8595811.49</v>
      </c>
      <c r="G11" s="72">
        <f>'PLAN RASHODA I IZDATAKA'!O6</f>
        <v>8707791.49</v>
      </c>
      <c r="H11" s="58">
        <f>'PLAN RASHODA I IZDATAKA'!P6</f>
        <v>8707791.49</v>
      </c>
      <c r="I11" s="37"/>
      <c r="J11" s="37"/>
    </row>
    <row r="12" spans="1:10" ht="22.5" customHeight="1">
      <c r="A12" s="205" t="s">
        <v>36</v>
      </c>
      <c r="B12" s="206"/>
      <c r="C12" s="206"/>
      <c r="D12" s="206"/>
      <c r="E12" s="206"/>
      <c r="F12" s="57"/>
      <c r="G12" s="57"/>
      <c r="H12" s="58"/>
      <c r="I12" s="37"/>
      <c r="J12" s="37"/>
    </row>
    <row r="13" spans="1:10" ht="22.5" customHeight="1">
      <c r="A13" s="201" t="s">
        <v>2</v>
      </c>
      <c r="B13" s="202"/>
      <c r="C13" s="202"/>
      <c r="D13" s="202"/>
      <c r="E13" s="202"/>
      <c r="F13" s="70">
        <f>+F7-F10</f>
        <v>-36499</v>
      </c>
      <c r="G13" s="70">
        <f>+G7-G10</f>
        <v>0</v>
      </c>
      <c r="H13" s="70">
        <f>+H7-H10</f>
        <v>0</v>
      </c>
      <c r="J13" s="37"/>
    </row>
    <row r="14" spans="1:8" ht="25.5" customHeight="1">
      <c r="A14" s="207"/>
      <c r="B14" s="197"/>
      <c r="C14" s="197"/>
      <c r="D14" s="197"/>
      <c r="E14" s="197"/>
      <c r="F14" s="198"/>
      <c r="G14" s="198"/>
      <c r="H14" s="198"/>
    </row>
    <row r="15" spans="1:10" ht="27.75" customHeight="1">
      <c r="A15" s="50"/>
      <c r="B15" s="51"/>
      <c r="C15" s="51"/>
      <c r="D15" s="52"/>
      <c r="E15" s="53"/>
      <c r="F15" s="54" t="s">
        <v>200</v>
      </c>
      <c r="G15" s="54" t="s">
        <v>203</v>
      </c>
      <c r="H15" s="55" t="s">
        <v>204</v>
      </c>
      <c r="J15" s="37"/>
    </row>
    <row r="16" spans="1:10" ht="30.75" customHeight="1">
      <c r="A16" s="208" t="s">
        <v>37</v>
      </c>
      <c r="B16" s="209"/>
      <c r="C16" s="209"/>
      <c r="D16" s="209"/>
      <c r="E16" s="210"/>
      <c r="F16" s="73">
        <v>120000</v>
      </c>
      <c r="G16" s="73">
        <f>F16-F17</f>
        <v>83501</v>
      </c>
      <c r="H16" s="74">
        <f>F16-F17-G17</f>
        <v>83501</v>
      </c>
      <c r="J16" s="37"/>
    </row>
    <row r="17" spans="1:10" ht="34.5" customHeight="1">
      <c r="A17" s="211" t="s">
        <v>38</v>
      </c>
      <c r="B17" s="212"/>
      <c r="C17" s="212"/>
      <c r="D17" s="212"/>
      <c r="E17" s="213"/>
      <c r="F17" s="75">
        <v>36499</v>
      </c>
      <c r="G17" s="70"/>
      <c r="H17" s="70"/>
      <c r="J17" s="37"/>
    </row>
    <row r="18" spans="1:10" s="42" customFormat="1" ht="25.5" customHeight="1">
      <c r="A18" s="196"/>
      <c r="B18" s="197"/>
      <c r="C18" s="197"/>
      <c r="D18" s="197"/>
      <c r="E18" s="197"/>
      <c r="F18" s="198"/>
      <c r="G18" s="198"/>
      <c r="H18" s="198"/>
      <c r="J18" s="76"/>
    </row>
    <row r="19" spans="1:11" s="42" customFormat="1" ht="27.75" customHeight="1">
      <c r="A19" s="236"/>
      <c r="B19" s="237"/>
      <c r="C19" s="237"/>
      <c r="D19" s="238"/>
      <c r="E19" s="239"/>
      <c r="F19" s="54" t="s">
        <v>205</v>
      </c>
      <c r="G19" s="54" t="s">
        <v>203</v>
      </c>
      <c r="H19" s="55" t="s">
        <v>204</v>
      </c>
      <c r="J19" s="76"/>
      <c r="K19" s="76"/>
    </row>
    <row r="20" spans="1:10" s="42" customFormat="1" ht="18">
      <c r="A20" s="240" t="s">
        <v>3</v>
      </c>
      <c r="B20" s="204"/>
      <c r="C20" s="204"/>
      <c r="D20" s="204"/>
      <c r="E20" s="204"/>
      <c r="F20" s="241"/>
      <c r="G20" s="241"/>
      <c r="H20" s="241"/>
      <c r="J20" s="76"/>
    </row>
    <row r="21" spans="1:8" s="42" customFormat="1" ht="18">
      <c r="A21" s="240" t="s">
        <v>4</v>
      </c>
      <c r="B21" s="204"/>
      <c r="C21" s="204"/>
      <c r="D21" s="204"/>
      <c r="E21" s="204"/>
      <c r="F21" s="241"/>
      <c r="G21" s="241"/>
      <c r="H21" s="241"/>
    </row>
    <row r="22" spans="1:11" s="42" customFormat="1" ht="22.5" customHeight="1">
      <c r="A22" s="242" t="s">
        <v>5</v>
      </c>
      <c r="B22" s="243"/>
      <c r="C22" s="243"/>
      <c r="D22" s="243"/>
      <c r="E22" s="243"/>
      <c r="F22" s="244">
        <f>F20-F21</f>
        <v>0</v>
      </c>
      <c r="G22" s="244">
        <f>G20-G21</f>
        <v>0</v>
      </c>
      <c r="H22" s="244">
        <f>H20-H21</f>
        <v>0</v>
      </c>
      <c r="J22" s="77"/>
      <c r="K22" s="76"/>
    </row>
    <row r="23" spans="1:8" s="42" customFormat="1" ht="12" customHeight="1">
      <c r="A23" s="245"/>
      <c r="B23" s="246"/>
      <c r="C23" s="246"/>
      <c r="D23" s="246"/>
      <c r="E23" s="246"/>
      <c r="F23" s="198"/>
      <c r="G23" s="198"/>
      <c r="H23" s="198"/>
    </row>
    <row r="24" spans="1:8" s="42" customFormat="1" ht="15.75" customHeight="1">
      <c r="A24" s="247" t="s">
        <v>6</v>
      </c>
      <c r="B24" s="204"/>
      <c r="C24" s="204"/>
      <c r="D24" s="204"/>
      <c r="E24" s="204"/>
      <c r="F24" s="241">
        <f>IF((F13+F17+F22)&lt;&gt;0,"NESLAGANJE ZBROJA",(F13+F17+F22))</f>
        <v>0</v>
      </c>
      <c r="G24" s="241">
        <f>IF((G13+G17+G22)&lt;&gt;0,"NESLAGANJE ZBROJA",(G13+G17+G22))</f>
        <v>0</v>
      </c>
      <c r="H24" s="241">
        <f>IF((H13+H17+H22)&lt;&gt;0,"NESLAGANJE ZBROJA",(H13+H17+H22))</f>
        <v>0</v>
      </c>
    </row>
    <row r="25" spans="1:5" s="42" customFormat="1" ht="16.5" customHeight="1">
      <c r="A25" s="59"/>
      <c r="B25" s="49"/>
      <c r="C25" s="49"/>
      <c r="D25" s="49"/>
      <c r="E25" s="49"/>
    </row>
    <row r="26" spans="1:8" ht="19.5" customHeight="1">
      <c r="A26" s="234" t="s">
        <v>39</v>
      </c>
      <c r="B26" s="235"/>
      <c r="C26" s="235"/>
      <c r="D26" s="235"/>
      <c r="E26" s="235"/>
      <c r="F26" s="235"/>
      <c r="G26" s="235"/>
      <c r="H26" s="235"/>
    </row>
    <row r="27" ht="12.75">
      <c r="E27" s="78"/>
    </row>
    <row r="31" spans="6:8" ht="12.75">
      <c r="F31" s="37"/>
      <c r="G31" s="37"/>
      <c r="H31" s="37"/>
    </row>
    <row r="32" spans="6:8" ht="12.75">
      <c r="F32" s="37"/>
      <c r="G32" s="37"/>
      <c r="H32" s="37"/>
    </row>
    <row r="33" spans="5:8" ht="12.75">
      <c r="E33" s="79"/>
      <c r="F33" s="39"/>
      <c r="G33" s="39"/>
      <c r="H33" s="39"/>
    </row>
    <row r="34" spans="5:8" ht="12.75">
      <c r="E34" s="79"/>
      <c r="F34" s="37"/>
      <c r="G34" s="37"/>
      <c r="H34" s="37"/>
    </row>
    <row r="35" spans="5:8" ht="12.75">
      <c r="E35" s="79"/>
      <c r="F35" s="37"/>
      <c r="G35" s="37"/>
      <c r="H35" s="37"/>
    </row>
    <row r="36" spans="5:8" ht="12.75">
      <c r="E36" s="79"/>
      <c r="F36" s="37"/>
      <c r="G36" s="37"/>
      <c r="H36" s="37"/>
    </row>
    <row r="37" spans="5:8" ht="12.75">
      <c r="E37" s="79"/>
      <c r="F37" s="37"/>
      <c r="G37" s="37"/>
      <c r="H37" s="37"/>
    </row>
    <row r="38" ht="12.75">
      <c r="E38" s="79"/>
    </row>
    <row r="43" ht="12.75">
      <c r="F43" s="37"/>
    </row>
    <row r="44" ht="12.75">
      <c r="F44" s="37"/>
    </row>
    <row r="45" ht="12.75">
      <c r="F45" s="37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portrait" paperSize="9" scale="8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3"/>
  <sheetViews>
    <sheetView view="pageBreakPreview" zoomScale="120" zoomScaleSheetLayoutView="120" zoomScalePageLayoutView="0" workbookViewId="0" topLeftCell="A47">
      <selection activeCell="I59" sqref="I59"/>
    </sheetView>
  </sheetViews>
  <sheetFormatPr defaultColWidth="11.421875" defaultRowHeight="12.75"/>
  <cols>
    <col min="1" max="1" width="16.00390625" style="12" customWidth="1"/>
    <col min="2" max="3" width="17.57421875" style="12" customWidth="1"/>
    <col min="4" max="4" width="17.57421875" style="43" customWidth="1"/>
    <col min="5" max="8" width="17.57421875" style="3" customWidth="1"/>
    <col min="9" max="9" width="17.710937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207" t="s">
        <v>197</v>
      </c>
      <c r="B1" s="207"/>
      <c r="C1" s="207"/>
      <c r="D1" s="207"/>
      <c r="E1" s="207"/>
      <c r="F1" s="207"/>
      <c r="G1" s="207"/>
      <c r="H1" s="207"/>
    </row>
    <row r="2" spans="1:8" s="1" customFormat="1" ht="13.5" thickBot="1">
      <c r="A2" s="8"/>
      <c r="H2" s="9" t="s">
        <v>7</v>
      </c>
    </row>
    <row r="3" spans="1:8" s="1" customFormat="1" ht="26.25" customHeight="1" thickBot="1">
      <c r="A3" s="63" t="s">
        <v>8</v>
      </c>
      <c r="B3" s="222" t="s">
        <v>207</v>
      </c>
      <c r="C3" s="223"/>
      <c r="D3" s="223"/>
      <c r="E3" s="223"/>
      <c r="F3" s="223"/>
      <c r="G3" s="223"/>
      <c r="H3" s="224"/>
    </row>
    <row r="4" spans="1:8" s="1" customFormat="1" ht="90" thickBot="1">
      <c r="A4" s="64" t="s">
        <v>45</v>
      </c>
      <c r="B4" s="80" t="s">
        <v>184</v>
      </c>
      <c r="C4" s="81" t="s">
        <v>10</v>
      </c>
      <c r="D4" s="81" t="s">
        <v>11</v>
      </c>
      <c r="E4" s="81" t="s">
        <v>12</v>
      </c>
      <c r="F4" s="81" t="s">
        <v>13</v>
      </c>
      <c r="G4" s="81" t="s">
        <v>34</v>
      </c>
      <c r="H4" s="82" t="s">
        <v>15</v>
      </c>
    </row>
    <row r="5" spans="1:8" s="1" customFormat="1" ht="12.75">
      <c r="A5" s="88">
        <v>633</v>
      </c>
      <c r="B5" s="175"/>
      <c r="C5" s="90"/>
      <c r="D5" s="90"/>
      <c r="E5" s="90"/>
      <c r="F5" s="90"/>
      <c r="G5" s="176"/>
      <c r="H5" s="177"/>
    </row>
    <row r="6" spans="1:8" s="1" customFormat="1" ht="12.75" customHeight="1">
      <c r="A6" s="178">
        <v>636</v>
      </c>
      <c r="B6" s="170"/>
      <c r="C6" s="171"/>
      <c r="D6" s="172"/>
      <c r="E6" s="171">
        <f>'PLAN RASHODA I IZDATAKA'!I127+'PLAN RASHODA I IZDATAKA'!K127</f>
        <v>7953186</v>
      </c>
      <c r="F6" s="192"/>
      <c r="G6" s="173"/>
      <c r="H6" s="174"/>
    </row>
    <row r="7" spans="1:8" s="1" customFormat="1" ht="12.75">
      <c r="A7" s="95">
        <v>652</v>
      </c>
      <c r="B7" s="96"/>
      <c r="C7" s="97"/>
      <c r="D7" s="97">
        <f>'PLAN RASHODA I IZDATAKA'!H127</f>
        <v>223900</v>
      </c>
      <c r="E7" s="97"/>
      <c r="F7" s="97"/>
      <c r="G7" s="98"/>
      <c r="H7" s="99"/>
    </row>
    <row r="8" spans="1:8" s="1" customFormat="1" ht="12.75">
      <c r="A8" s="95">
        <v>653</v>
      </c>
      <c r="B8" s="96"/>
      <c r="C8" s="97"/>
      <c r="D8" s="97"/>
      <c r="E8" s="97"/>
      <c r="F8" s="97"/>
      <c r="G8" s="98"/>
      <c r="H8" s="99"/>
    </row>
    <row r="9" spans="1:8" s="1" customFormat="1" ht="12.75">
      <c r="A9" s="95">
        <v>661</v>
      </c>
      <c r="B9" s="96"/>
      <c r="C9" s="97">
        <f>'PLAN RASHODA I IZDATAKA'!F127</f>
        <v>3000</v>
      </c>
      <c r="D9" s="97"/>
      <c r="E9" s="97"/>
      <c r="F9" s="97"/>
      <c r="G9" s="98"/>
      <c r="H9" s="99"/>
    </row>
    <row r="10" spans="1:8" s="1" customFormat="1" ht="12.75">
      <c r="A10" s="95">
        <v>663</v>
      </c>
      <c r="B10" s="96"/>
      <c r="C10" s="97"/>
      <c r="D10" s="97"/>
      <c r="E10" s="97"/>
      <c r="F10" s="97">
        <f>'PLAN RASHODA I IZDATAKA'!L6</f>
        <v>500</v>
      </c>
      <c r="G10" s="98"/>
      <c r="H10" s="99"/>
    </row>
    <row r="11" spans="1:8" s="1" customFormat="1" ht="12.75">
      <c r="A11" s="95">
        <v>671</v>
      </c>
      <c r="B11" s="185">
        <f>'PLAN RASHODA I IZDATAKA'!E10</f>
        <v>378725.49</v>
      </c>
      <c r="C11" s="97"/>
      <c r="D11" s="97"/>
      <c r="E11" s="97"/>
      <c r="F11" s="97"/>
      <c r="G11" s="98"/>
      <c r="H11" s="99"/>
    </row>
    <row r="12" spans="1:8" s="1" customFormat="1" ht="12.75">
      <c r="A12" s="95" t="s">
        <v>212</v>
      </c>
      <c r="B12" s="96"/>
      <c r="C12" s="97"/>
      <c r="D12" s="97"/>
      <c r="E12" s="97"/>
      <c r="F12" s="97"/>
      <c r="G12" s="98"/>
      <c r="H12" s="99"/>
    </row>
    <row r="13" spans="1:8" s="1" customFormat="1" ht="12.75">
      <c r="A13" s="95">
        <v>922</v>
      </c>
      <c r="B13" s="96"/>
      <c r="C13" s="97"/>
      <c r="D13" s="97"/>
      <c r="E13" s="97"/>
      <c r="F13" s="97"/>
      <c r="G13" s="98"/>
      <c r="H13" s="99"/>
    </row>
    <row r="14" spans="1:8" s="1" customFormat="1" ht="12.75">
      <c r="A14" s="107"/>
      <c r="B14" s="108"/>
      <c r="C14" s="109"/>
      <c r="D14" s="109"/>
      <c r="E14" s="109"/>
      <c r="F14" s="109"/>
      <c r="G14" s="110"/>
      <c r="H14" s="111"/>
    </row>
    <row r="15" spans="1:8" s="1" customFormat="1" ht="12.75">
      <c r="A15" s="107"/>
      <c r="B15" s="108"/>
      <c r="C15" s="109"/>
      <c r="D15" s="109"/>
      <c r="E15" s="109"/>
      <c r="F15" s="109"/>
      <c r="G15" s="110"/>
      <c r="H15" s="111"/>
    </row>
    <row r="16" spans="1:8" s="1" customFormat="1" ht="13.5" thickBot="1">
      <c r="A16" s="100"/>
      <c r="B16" s="101"/>
      <c r="C16" s="102"/>
      <c r="D16" s="102"/>
      <c r="E16" s="102"/>
      <c r="F16" s="102"/>
      <c r="G16" s="103"/>
      <c r="H16" s="104"/>
    </row>
    <row r="17" spans="1:10" s="1" customFormat="1" ht="30" customHeight="1" thickBot="1">
      <c r="A17" s="10" t="s">
        <v>16</v>
      </c>
      <c r="B17" s="186">
        <f>SUM(B6:B16)</f>
        <v>378725.49</v>
      </c>
      <c r="C17" s="105">
        <f aca="true" t="shared" si="0" ref="C17:H17">SUM(C6:C16)</f>
        <v>3000</v>
      </c>
      <c r="D17" s="105">
        <f t="shared" si="0"/>
        <v>223900</v>
      </c>
      <c r="E17" s="105">
        <f t="shared" si="0"/>
        <v>7953186</v>
      </c>
      <c r="F17" s="105">
        <f t="shared" si="0"/>
        <v>500</v>
      </c>
      <c r="G17" s="105">
        <f t="shared" si="0"/>
        <v>0</v>
      </c>
      <c r="H17" s="105">
        <f t="shared" si="0"/>
        <v>0</v>
      </c>
      <c r="I17" s="159"/>
      <c r="J17" s="159"/>
    </row>
    <row r="18" spans="1:12" s="1" customFormat="1" ht="28.5" customHeight="1" thickBot="1">
      <c r="A18" s="10" t="s">
        <v>35</v>
      </c>
      <c r="B18" s="219">
        <f>B17+C17+D17+E17+F17+G17+H17+1</f>
        <v>8559312.49</v>
      </c>
      <c r="C18" s="220"/>
      <c r="D18" s="220"/>
      <c r="E18" s="220"/>
      <c r="F18" s="220"/>
      <c r="G18" s="220"/>
      <c r="H18" s="221"/>
      <c r="I18" s="159">
        <f>B18</f>
        <v>8559312.49</v>
      </c>
      <c r="J18" s="159"/>
      <c r="L18" s="159"/>
    </row>
    <row r="19" spans="1:8" ht="13.5" thickBot="1">
      <c r="A19" s="6"/>
      <c r="B19" s="6"/>
      <c r="C19" s="6"/>
      <c r="D19" s="7"/>
      <c r="E19" s="11"/>
      <c r="H19" s="9"/>
    </row>
    <row r="20" spans="1:8" ht="26.25" customHeight="1" thickBot="1">
      <c r="A20" s="65" t="s">
        <v>8</v>
      </c>
      <c r="B20" s="222" t="s">
        <v>183</v>
      </c>
      <c r="C20" s="223"/>
      <c r="D20" s="223"/>
      <c r="E20" s="223"/>
      <c r="F20" s="223"/>
      <c r="G20" s="223"/>
      <c r="H20" s="224"/>
    </row>
    <row r="21" spans="1:8" ht="90" thickBot="1">
      <c r="A21" s="66" t="s">
        <v>45</v>
      </c>
      <c r="B21" s="80" t="s">
        <v>9</v>
      </c>
      <c r="C21" s="81" t="s">
        <v>10</v>
      </c>
      <c r="D21" s="81" t="s">
        <v>11</v>
      </c>
      <c r="E21" s="81" t="s">
        <v>12</v>
      </c>
      <c r="F21" s="81" t="s">
        <v>13</v>
      </c>
      <c r="G21" s="81" t="s">
        <v>34</v>
      </c>
      <c r="H21" s="82" t="s">
        <v>15</v>
      </c>
    </row>
    <row r="22" spans="1:8" ht="12.75">
      <c r="A22" s="88">
        <v>633</v>
      </c>
      <c r="B22" s="89"/>
      <c r="C22" s="90"/>
      <c r="D22" s="91"/>
      <c r="E22" s="92"/>
      <c r="F22" s="92"/>
      <c r="G22" s="93"/>
      <c r="H22" s="94"/>
    </row>
    <row r="23" spans="1:8" ht="12.75">
      <c r="A23" s="178">
        <v>636</v>
      </c>
      <c r="B23" s="96"/>
      <c r="C23" s="97"/>
      <c r="D23" s="97"/>
      <c r="E23" s="97">
        <f>'PLAN RASHODA I IZDATAKA'!I6+'PLAN RASHODA I IZDATAKA'!K129+'PLAN RASHODA I IZDATAKA'!O176+'PLAN RASHODA I IZDATAKA'!K235</f>
        <v>8101666</v>
      </c>
      <c r="F23" s="97"/>
      <c r="G23" s="98"/>
      <c r="H23" s="99"/>
    </row>
    <row r="24" spans="1:8" ht="12.75">
      <c r="A24" s="95">
        <v>652</v>
      </c>
      <c r="B24" s="96"/>
      <c r="C24" s="97"/>
      <c r="D24" s="97">
        <f>'PLAN RASHODA I IZDATAKA'!H127</f>
        <v>223900</v>
      </c>
      <c r="E24" s="97"/>
      <c r="F24" s="97"/>
      <c r="G24" s="98"/>
      <c r="H24" s="99"/>
    </row>
    <row r="25" spans="1:8" ht="12.75">
      <c r="A25" s="95">
        <v>653</v>
      </c>
      <c r="B25" s="96"/>
      <c r="C25" s="97"/>
      <c r="D25" s="97"/>
      <c r="E25" s="97"/>
      <c r="F25" s="97"/>
      <c r="G25" s="98"/>
      <c r="H25" s="99"/>
    </row>
    <row r="26" spans="1:8" ht="12.75">
      <c r="A26" s="95">
        <v>661</v>
      </c>
      <c r="B26" s="96"/>
      <c r="C26" s="97">
        <f>'PLAN RASHODA I IZDATAKA'!F127</f>
        <v>3000</v>
      </c>
      <c r="D26" s="97"/>
      <c r="E26" s="97"/>
      <c r="F26" s="97"/>
      <c r="G26" s="98"/>
      <c r="H26" s="99"/>
    </row>
    <row r="27" spans="1:8" ht="12" customHeight="1">
      <c r="A27" s="95">
        <v>663</v>
      </c>
      <c r="B27" s="96"/>
      <c r="C27" s="97"/>
      <c r="D27" s="97"/>
      <c r="E27" s="97"/>
      <c r="F27" s="97">
        <f>'PLAN RASHODA I IZDATAKA'!L6</f>
        <v>500</v>
      </c>
      <c r="G27" s="98"/>
      <c r="H27" s="99"/>
    </row>
    <row r="28" spans="1:8" ht="12.75">
      <c r="A28" s="95">
        <v>671</v>
      </c>
      <c r="B28" s="96">
        <f>'PLAN RASHODA I IZDATAKA'!O10</f>
        <v>378725.49</v>
      </c>
      <c r="C28" s="97"/>
      <c r="D28" s="97"/>
      <c r="E28" s="97"/>
      <c r="F28" s="97"/>
      <c r="G28" s="98"/>
      <c r="H28" s="99"/>
    </row>
    <row r="29" spans="1:8" ht="12.75">
      <c r="A29" s="95">
        <v>673</v>
      </c>
      <c r="B29" s="96"/>
      <c r="C29" s="97"/>
      <c r="D29" s="97"/>
      <c r="E29" s="97"/>
      <c r="F29" s="97"/>
      <c r="G29" s="98"/>
      <c r="H29" s="99"/>
    </row>
    <row r="30" spans="1:8" ht="12.75">
      <c r="A30" s="95">
        <v>922</v>
      </c>
      <c r="B30" s="96"/>
      <c r="C30" s="97"/>
      <c r="D30" s="97"/>
      <c r="E30" s="97"/>
      <c r="F30" s="97"/>
      <c r="G30" s="98"/>
      <c r="H30" s="99"/>
    </row>
    <row r="31" spans="1:8" ht="13.5" thickBot="1">
      <c r="A31" s="100"/>
      <c r="B31" s="101"/>
      <c r="C31" s="102"/>
      <c r="D31" s="102"/>
      <c r="E31" s="102"/>
      <c r="F31" s="102"/>
      <c r="G31" s="103"/>
      <c r="H31" s="104"/>
    </row>
    <row r="32" spans="1:9" s="1" customFormat="1" ht="30" customHeight="1" thickBot="1">
      <c r="A32" s="10" t="s">
        <v>16</v>
      </c>
      <c r="B32" s="105">
        <f aca="true" t="shared" si="1" ref="B32:G32">SUM(B22:B31)</f>
        <v>378725.49</v>
      </c>
      <c r="C32" s="105">
        <f t="shared" si="1"/>
        <v>3000</v>
      </c>
      <c r="D32" s="105">
        <f t="shared" si="1"/>
        <v>223900</v>
      </c>
      <c r="E32" s="105">
        <f t="shared" si="1"/>
        <v>8101666</v>
      </c>
      <c r="F32" s="105">
        <f t="shared" si="1"/>
        <v>500</v>
      </c>
      <c r="G32" s="105">
        <f t="shared" si="1"/>
        <v>0</v>
      </c>
      <c r="H32" s="106">
        <v>0</v>
      </c>
      <c r="I32" s="159">
        <f>B32+C32+D32+E32+F32+G32+H32</f>
        <v>8707791.49</v>
      </c>
    </row>
    <row r="33" spans="1:8" s="1" customFormat="1" ht="28.5" customHeight="1" thickBot="1">
      <c r="A33" s="10" t="s">
        <v>40</v>
      </c>
      <c r="B33" s="219">
        <f>B32+C32+D32+E32+F32+G32+H32</f>
        <v>8707791.49</v>
      </c>
      <c r="C33" s="220"/>
      <c r="D33" s="220"/>
      <c r="E33" s="220"/>
      <c r="F33" s="220"/>
      <c r="G33" s="220"/>
      <c r="H33" s="221"/>
    </row>
    <row r="34" spans="4:5" ht="13.5" thickBot="1">
      <c r="D34" s="13"/>
      <c r="E34" s="14"/>
    </row>
    <row r="35" spans="1:8" ht="26.25" customHeight="1" thickBot="1">
      <c r="A35" s="65" t="s">
        <v>8</v>
      </c>
      <c r="B35" s="222" t="s">
        <v>199</v>
      </c>
      <c r="C35" s="223"/>
      <c r="D35" s="223"/>
      <c r="E35" s="223"/>
      <c r="F35" s="223"/>
      <c r="G35" s="223"/>
      <c r="H35" s="224"/>
    </row>
    <row r="36" spans="1:8" ht="90" thickBot="1">
      <c r="A36" s="66" t="s">
        <v>45</v>
      </c>
      <c r="B36" s="80" t="s">
        <v>9</v>
      </c>
      <c r="C36" s="81" t="s">
        <v>10</v>
      </c>
      <c r="D36" s="81" t="s">
        <v>11</v>
      </c>
      <c r="E36" s="81" t="s">
        <v>12</v>
      </c>
      <c r="F36" s="81" t="s">
        <v>13</v>
      </c>
      <c r="G36" s="81" t="s">
        <v>34</v>
      </c>
      <c r="H36" s="82" t="s">
        <v>15</v>
      </c>
    </row>
    <row r="37" spans="1:8" ht="12.75">
      <c r="A37" s="88">
        <v>633</v>
      </c>
      <c r="B37" s="89"/>
      <c r="C37" s="90"/>
      <c r="D37" s="91"/>
      <c r="E37" s="92"/>
      <c r="F37" s="92"/>
      <c r="G37" s="93"/>
      <c r="H37" s="94"/>
    </row>
    <row r="38" spans="1:8" ht="12.75">
      <c r="A38" s="178">
        <v>636</v>
      </c>
      <c r="B38" s="96"/>
      <c r="C38" s="97"/>
      <c r="D38" s="97"/>
      <c r="E38" s="97">
        <f>'PLAN RASHODA I IZDATAKA'!I6+'PLAN RASHODA I IZDATAKA'!K129+'PLAN RASHODA I IZDATAKA'!O176+'PLAN RASHODA I IZDATAKA'!K235</f>
        <v>8101666</v>
      </c>
      <c r="F38" s="97"/>
      <c r="G38" s="98"/>
      <c r="H38" s="99"/>
    </row>
    <row r="39" spans="1:8" ht="12.75">
      <c r="A39" s="95">
        <v>652</v>
      </c>
      <c r="B39" s="96"/>
      <c r="C39" s="97"/>
      <c r="D39" s="97">
        <f>'PLAN RASHODA I IZDATAKA'!H127</f>
        <v>223900</v>
      </c>
      <c r="E39" s="97"/>
      <c r="F39" s="97"/>
      <c r="G39" s="98"/>
      <c r="H39" s="99"/>
    </row>
    <row r="40" spans="1:8" ht="12.75">
      <c r="A40" s="95">
        <v>653</v>
      </c>
      <c r="B40" s="96"/>
      <c r="C40" s="97"/>
      <c r="D40" s="97"/>
      <c r="E40" s="97"/>
      <c r="F40" s="97"/>
      <c r="G40" s="98"/>
      <c r="H40" s="99"/>
    </row>
    <row r="41" spans="1:8" ht="12.75">
      <c r="A41" s="95">
        <v>661</v>
      </c>
      <c r="B41" s="96"/>
      <c r="C41" s="97">
        <f>'PLAN RASHODA I IZDATAKA'!F127</f>
        <v>3000</v>
      </c>
      <c r="D41" s="97"/>
      <c r="E41" s="97"/>
      <c r="F41" s="97"/>
      <c r="G41" s="98"/>
      <c r="H41" s="99"/>
    </row>
    <row r="42" spans="1:8" ht="12.75">
      <c r="A42" s="95">
        <v>663</v>
      </c>
      <c r="B42" s="96"/>
      <c r="C42" s="97"/>
      <c r="D42" s="97"/>
      <c r="E42" s="97"/>
      <c r="F42" s="97">
        <f>'PLAN RASHODA I IZDATAKA'!L6</f>
        <v>500</v>
      </c>
      <c r="G42" s="98"/>
      <c r="H42" s="99"/>
    </row>
    <row r="43" spans="1:8" ht="12.75">
      <c r="A43" s="95">
        <v>671</v>
      </c>
      <c r="B43" s="96">
        <f>'PLAN RASHODA I IZDATAKA'!P10</f>
        <v>378725.49</v>
      </c>
      <c r="C43" s="97"/>
      <c r="D43" s="97"/>
      <c r="E43" s="97"/>
      <c r="F43" s="97"/>
      <c r="G43" s="98"/>
      <c r="H43" s="99"/>
    </row>
    <row r="44" spans="1:8" ht="13.5" customHeight="1">
      <c r="A44" s="95">
        <v>673</v>
      </c>
      <c r="B44" s="96"/>
      <c r="C44" s="97"/>
      <c r="D44" s="97"/>
      <c r="E44" s="97"/>
      <c r="F44" s="97"/>
      <c r="G44" s="98"/>
      <c r="H44" s="99"/>
    </row>
    <row r="45" spans="1:8" ht="13.5" customHeight="1">
      <c r="A45" s="95">
        <v>922</v>
      </c>
      <c r="B45" s="96"/>
      <c r="C45" s="97"/>
      <c r="D45" s="97"/>
      <c r="E45" s="97"/>
      <c r="F45" s="97"/>
      <c r="G45" s="98"/>
      <c r="H45" s="99"/>
    </row>
    <row r="46" spans="1:8" ht="13.5" customHeight="1" thickBot="1">
      <c r="A46" s="100"/>
      <c r="B46" s="101"/>
      <c r="C46" s="102"/>
      <c r="D46" s="102"/>
      <c r="E46" s="102"/>
      <c r="F46" s="102"/>
      <c r="G46" s="103"/>
      <c r="H46" s="104"/>
    </row>
    <row r="47" spans="1:9" s="1" customFormat="1" ht="30" customHeight="1" thickBot="1">
      <c r="A47" s="10" t="s">
        <v>16</v>
      </c>
      <c r="B47" s="105">
        <f aca="true" t="shared" si="2" ref="B47:G47">SUM(B37:B46)</f>
        <v>378725.49</v>
      </c>
      <c r="C47" s="105">
        <f t="shared" si="2"/>
        <v>3000</v>
      </c>
      <c r="D47" s="105">
        <f t="shared" si="2"/>
        <v>223900</v>
      </c>
      <c r="E47" s="105">
        <f t="shared" si="2"/>
        <v>8101666</v>
      </c>
      <c r="F47" s="105">
        <f t="shared" si="2"/>
        <v>500</v>
      </c>
      <c r="G47" s="105">
        <f t="shared" si="2"/>
        <v>0</v>
      </c>
      <c r="H47" s="106">
        <v>0</v>
      </c>
      <c r="I47" s="159">
        <f>B47+C47+D47+E47+F47+G47+H47</f>
        <v>8707791.49</v>
      </c>
    </row>
    <row r="48" spans="1:8" s="1" customFormat="1" ht="28.5" customHeight="1" thickBot="1">
      <c r="A48" s="10" t="s">
        <v>41</v>
      </c>
      <c r="B48" s="219">
        <f>B47+C47+D47+E47+F47+G47+H47</f>
        <v>8707791.49</v>
      </c>
      <c r="C48" s="220"/>
      <c r="D48" s="220"/>
      <c r="E48" s="220"/>
      <c r="F48" s="220"/>
      <c r="G48" s="220"/>
      <c r="H48" s="221"/>
    </row>
    <row r="49" spans="3:5" ht="13.5" customHeight="1">
      <c r="C49" s="15"/>
      <c r="D49" s="13"/>
      <c r="E49" s="16"/>
    </row>
    <row r="50" spans="3:5" ht="13.5" customHeight="1">
      <c r="C50" s="15"/>
      <c r="D50" s="17"/>
      <c r="E50" s="18"/>
    </row>
    <row r="51" spans="4:5" ht="13.5" customHeight="1">
      <c r="D51" s="19"/>
      <c r="E51" s="20"/>
    </row>
    <row r="52" spans="4:5" ht="13.5" customHeight="1">
      <c r="D52" s="21"/>
      <c r="E52" s="22"/>
    </row>
    <row r="53" spans="4:5" ht="13.5" customHeight="1">
      <c r="D53" s="13"/>
      <c r="E53" s="14"/>
    </row>
    <row r="54" spans="3:5" ht="28.5" customHeight="1">
      <c r="C54" s="15"/>
      <c r="D54" s="13"/>
      <c r="E54" s="23"/>
    </row>
    <row r="55" spans="3:5" ht="13.5" customHeight="1">
      <c r="C55" s="15"/>
      <c r="D55" s="13"/>
      <c r="E55" s="18"/>
    </row>
    <row r="56" spans="4:5" ht="13.5" customHeight="1">
      <c r="D56" s="13"/>
      <c r="E56" s="14"/>
    </row>
    <row r="57" spans="4:5" ht="13.5" customHeight="1">
      <c r="D57" s="13"/>
      <c r="E57" s="22"/>
    </row>
    <row r="58" spans="4:5" ht="13.5" customHeight="1">
      <c r="D58" s="13"/>
      <c r="E58" s="14"/>
    </row>
    <row r="59" spans="4:5" ht="22.5" customHeight="1">
      <c r="D59" s="13"/>
      <c r="E59" s="24"/>
    </row>
    <row r="60" spans="4:5" ht="13.5" customHeight="1">
      <c r="D60" s="19"/>
      <c r="E60" s="20"/>
    </row>
    <row r="61" spans="2:5" ht="13.5" customHeight="1">
      <c r="B61" s="15"/>
      <c r="D61" s="19"/>
      <c r="E61" s="25"/>
    </row>
    <row r="62" spans="3:5" ht="13.5" customHeight="1">
      <c r="C62" s="15"/>
      <c r="D62" s="19"/>
      <c r="E62" s="26"/>
    </row>
    <row r="63" spans="3:5" ht="13.5" customHeight="1">
      <c r="C63" s="15"/>
      <c r="D63" s="21"/>
      <c r="E63" s="18"/>
    </row>
    <row r="64" spans="4:5" ht="13.5" customHeight="1">
      <c r="D64" s="13"/>
      <c r="E64" s="14"/>
    </row>
    <row r="65" spans="2:5" ht="13.5" customHeight="1">
      <c r="B65" s="15"/>
      <c r="D65" s="13"/>
      <c r="E65" s="16"/>
    </row>
    <row r="66" spans="3:5" ht="13.5" customHeight="1">
      <c r="C66" s="15"/>
      <c r="D66" s="13"/>
      <c r="E66" s="25"/>
    </row>
    <row r="67" spans="3:5" ht="13.5" customHeight="1">
      <c r="C67" s="15"/>
      <c r="D67" s="21"/>
      <c r="E67" s="18"/>
    </row>
    <row r="68" spans="4:5" ht="13.5" customHeight="1">
      <c r="D68" s="19"/>
      <c r="E68" s="14"/>
    </row>
    <row r="69" spans="3:5" ht="13.5" customHeight="1">
      <c r="C69" s="15"/>
      <c r="D69" s="19"/>
      <c r="E69" s="25"/>
    </row>
    <row r="70" spans="4:5" ht="22.5" customHeight="1">
      <c r="D70" s="21"/>
      <c r="E70" s="24"/>
    </row>
    <row r="71" spans="4:5" ht="13.5" customHeight="1">
      <c r="D71" s="13"/>
      <c r="E71" s="14"/>
    </row>
    <row r="72" spans="4:5" ht="13.5" customHeight="1">
      <c r="D72" s="21"/>
      <c r="E72" s="18"/>
    </row>
    <row r="73" spans="4:5" ht="13.5" customHeight="1">
      <c r="D73" s="13"/>
      <c r="E73" s="14"/>
    </row>
    <row r="74" spans="4:5" ht="13.5" customHeight="1">
      <c r="D74" s="13"/>
      <c r="E74" s="14"/>
    </row>
    <row r="75" spans="1:5" ht="13.5" customHeight="1">
      <c r="A75" s="15"/>
      <c r="D75" s="27"/>
      <c r="E75" s="25"/>
    </row>
    <row r="76" spans="2:5" ht="13.5" customHeight="1">
      <c r="B76" s="15"/>
      <c r="C76" s="15"/>
      <c r="D76" s="28"/>
      <c r="E76" s="25"/>
    </row>
    <row r="77" spans="2:5" ht="13.5" customHeight="1">
      <c r="B77" s="15"/>
      <c r="C77" s="15"/>
      <c r="D77" s="28"/>
      <c r="E77" s="16"/>
    </row>
    <row r="78" spans="2:5" ht="13.5" customHeight="1">
      <c r="B78" s="15"/>
      <c r="C78" s="15"/>
      <c r="D78" s="21"/>
      <c r="E78" s="22"/>
    </row>
    <row r="79" spans="4:5" ht="12.75">
      <c r="D79" s="13"/>
      <c r="E79" s="14"/>
    </row>
    <row r="80" spans="2:5" ht="12.75">
      <c r="B80" s="15"/>
      <c r="D80" s="13"/>
      <c r="E80" s="25"/>
    </row>
    <row r="81" spans="3:5" ht="12.75">
      <c r="C81" s="15"/>
      <c r="D81" s="13"/>
      <c r="E81" s="16"/>
    </row>
    <row r="82" spans="3:5" ht="12.75">
      <c r="C82" s="15"/>
      <c r="D82" s="21"/>
      <c r="E82" s="18"/>
    </row>
    <row r="83" spans="4:5" ht="12.75">
      <c r="D83" s="13"/>
      <c r="E83" s="14"/>
    </row>
    <row r="84" spans="4:5" ht="12.75">
      <c r="D84" s="13"/>
      <c r="E84" s="14"/>
    </row>
    <row r="85" spans="4:5" ht="12.75">
      <c r="D85" s="29"/>
      <c r="E85" s="30"/>
    </row>
    <row r="86" spans="4:5" ht="12.75">
      <c r="D86" s="13"/>
      <c r="E86" s="14"/>
    </row>
    <row r="87" spans="4:5" ht="12.75">
      <c r="D87" s="13"/>
      <c r="E87" s="14"/>
    </row>
    <row r="88" spans="4:5" ht="12.75">
      <c r="D88" s="13"/>
      <c r="E88" s="14"/>
    </row>
    <row r="89" spans="4:5" ht="12.75">
      <c r="D89" s="21"/>
      <c r="E89" s="18"/>
    </row>
    <row r="90" spans="4:5" ht="12.75">
      <c r="D90" s="13"/>
      <c r="E90" s="14"/>
    </row>
    <row r="91" spans="4:5" ht="12.75">
      <c r="D91" s="21"/>
      <c r="E91" s="18"/>
    </row>
    <row r="92" spans="4:5" ht="12.75">
      <c r="D92" s="13"/>
      <c r="E92" s="14"/>
    </row>
    <row r="93" spans="4:5" ht="12.75">
      <c r="D93" s="13"/>
      <c r="E93" s="14"/>
    </row>
    <row r="94" spans="4:5" ht="12.75">
      <c r="D94" s="13"/>
      <c r="E94" s="14"/>
    </row>
    <row r="95" spans="4:5" ht="12.75">
      <c r="D95" s="13"/>
      <c r="E95" s="14"/>
    </row>
    <row r="96" spans="1:5" ht="28.5" customHeight="1">
      <c r="A96" s="31"/>
      <c r="B96" s="31"/>
      <c r="C96" s="31"/>
      <c r="D96" s="32"/>
      <c r="E96" s="33"/>
    </row>
    <row r="97" spans="3:5" ht="12.75">
      <c r="C97" s="15"/>
      <c r="D97" s="13"/>
      <c r="E97" s="16"/>
    </row>
    <row r="98" spans="4:5" ht="12.75">
      <c r="D98" s="34"/>
      <c r="E98" s="35"/>
    </row>
    <row r="99" spans="4:5" ht="12.75">
      <c r="D99" s="13"/>
      <c r="E99" s="14"/>
    </row>
    <row r="100" spans="4:5" ht="12.75">
      <c r="D100" s="29"/>
      <c r="E100" s="30"/>
    </row>
    <row r="101" spans="4:5" ht="12.75">
      <c r="D101" s="29"/>
      <c r="E101" s="30"/>
    </row>
    <row r="102" spans="4:5" ht="12.75">
      <c r="D102" s="13"/>
      <c r="E102" s="14"/>
    </row>
    <row r="103" spans="4:5" ht="12.75">
      <c r="D103" s="21"/>
      <c r="E103" s="18"/>
    </row>
    <row r="104" spans="4:5" ht="12.75">
      <c r="D104" s="13"/>
      <c r="E104" s="14"/>
    </row>
    <row r="105" spans="4:5" ht="12.75">
      <c r="D105" s="13"/>
      <c r="E105" s="14"/>
    </row>
    <row r="106" spans="4:5" ht="12.75">
      <c r="D106" s="21"/>
      <c r="E106" s="18"/>
    </row>
    <row r="107" spans="4:5" ht="12.75">
      <c r="D107" s="13"/>
      <c r="E107" s="14"/>
    </row>
    <row r="108" spans="4:5" ht="12.75">
      <c r="D108" s="29"/>
      <c r="E108" s="30"/>
    </row>
    <row r="109" spans="4:5" ht="12.75">
      <c r="D109" s="21"/>
      <c r="E109" s="35"/>
    </row>
    <row r="110" spans="4:5" ht="12.75">
      <c r="D110" s="19"/>
      <c r="E110" s="30"/>
    </row>
    <row r="111" spans="4:5" ht="12.75">
      <c r="D111" s="21"/>
      <c r="E111" s="18"/>
    </row>
    <row r="112" spans="4:5" ht="12.75">
      <c r="D112" s="13"/>
      <c r="E112" s="14"/>
    </row>
    <row r="113" spans="3:5" ht="12.75">
      <c r="C113" s="15"/>
      <c r="D113" s="13"/>
      <c r="E113" s="16"/>
    </row>
    <row r="114" spans="4:5" ht="12.75">
      <c r="D114" s="19"/>
      <c r="E114" s="18"/>
    </row>
    <row r="115" spans="4:5" ht="12.75">
      <c r="D115" s="19"/>
      <c r="E115" s="30"/>
    </row>
    <row r="116" spans="3:5" ht="12.75">
      <c r="C116" s="15"/>
      <c r="D116" s="19"/>
      <c r="E116" s="36"/>
    </row>
    <row r="117" spans="3:5" ht="12.75">
      <c r="C117" s="15"/>
      <c r="D117" s="21"/>
      <c r="E117" s="22"/>
    </row>
    <row r="118" spans="4:5" ht="12.75">
      <c r="D118" s="13"/>
      <c r="E118" s="14"/>
    </row>
    <row r="119" spans="4:5" ht="12.75">
      <c r="D119" s="34"/>
      <c r="E119" s="37"/>
    </row>
    <row r="120" spans="4:5" ht="11.25" customHeight="1">
      <c r="D120" s="29"/>
      <c r="E120" s="30"/>
    </row>
    <row r="121" spans="2:5" ht="24" customHeight="1">
      <c r="B121" s="15"/>
      <c r="D121" s="29"/>
      <c r="E121" s="38"/>
    </row>
    <row r="122" spans="3:5" ht="15" customHeight="1">
      <c r="C122" s="15"/>
      <c r="D122" s="29"/>
      <c r="E122" s="38"/>
    </row>
    <row r="123" spans="4:5" ht="11.25" customHeight="1">
      <c r="D123" s="34"/>
      <c r="E123" s="35"/>
    </row>
    <row r="124" spans="4:5" ht="12.75">
      <c r="D124" s="29"/>
      <c r="E124" s="30"/>
    </row>
    <row r="125" spans="2:5" ht="13.5" customHeight="1">
      <c r="B125" s="15"/>
      <c r="D125" s="29"/>
      <c r="E125" s="39"/>
    </row>
    <row r="126" spans="3:5" ht="12.75" customHeight="1">
      <c r="C126" s="15"/>
      <c r="D126" s="29"/>
      <c r="E126" s="16"/>
    </row>
    <row r="127" spans="3:5" ht="12.75" customHeight="1">
      <c r="C127" s="15"/>
      <c r="D127" s="21"/>
      <c r="E127" s="22"/>
    </row>
    <row r="128" spans="4:5" ht="12.75">
      <c r="D128" s="13"/>
      <c r="E128" s="14"/>
    </row>
    <row r="129" spans="3:5" ht="12.75">
      <c r="C129" s="15"/>
      <c r="D129" s="13"/>
      <c r="E129" s="36"/>
    </row>
    <row r="130" spans="4:5" ht="12.75">
      <c r="D130" s="34"/>
      <c r="E130" s="35"/>
    </row>
    <row r="131" spans="4:5" ht="12.75">
      <c r="D131" s="29"/>
      <c r="E131" s="30"/>
    </row>
    <row r="132" spans="4:5" ht="12.75">
      <c r="D132" s="13"/>
      <c r="E132" s="14"/>
    </row>
    <row r="133" spans="1:5" ht="19.5" customHeight="1">
      <c r="A133" s="40"/>
      <c r="B133" s="6"/>
      <c r="C133" s="6"/>
      <c r="D133" s="6"/>
      <c r="E133" s="25"/>
    </row>
    <row r="134" spans="1:5" ht="15" customHeight="1">
      <c r="A134" s="15"/>
      <c r="D134" s="27"/>
      <c r="E134" s="25"/>
    </row>
    <row r="135" spans="1:5" ht="12.75">
      <c r="A135" s="15"/>
      <c r="B135" s="15"/>
      <c r="D135" s="27"/>
      <c r="E135" s="16"/>
    </row>
    <row r="136" spans="3:5" ht="12.75">
      <c r="C136" s="15"/>
      <c r="D136" s="13"/>
      <c r="E136" s="25"/>
    </row>
    <row r="137" spans="4:5" ht="12.75">
      <c r="D137" s="17"/>
      <c r="E137" s="18"/>
    </row>
    <row r="138" spans="2:5" ht="12.75">
      <c r="B138" s="15"/>
      <c r="D138" s="13"/>
      <c r="E138" s="16"/>
    </row>
    <row r="139" spans="3:5" ht="12.75">
      <c r="C139" s="15"/>
      <c r="D139" s="13"/>
      <c r="E139" s="16"/>
    </row>
    <row r="140" spans="4:5" ht="12.75">
      <c r="D140" s="21"/>
      <c r="E140" s="22"/>
    </row>
    <row r="141" spans="3:5" ht="22.5" customHeight="1">
      <c r="C141" s="15"/>
      <c r="D141" s="13"/>
      <c r="E141" s="23"/>
    </row>
    <row r="142" spans="4:5" ht="12.75">
      <c r="D142" s="13"/>
      <c r="E142" s="22"/>
    </row>
    <row r="143" spans="2:5" ht="12.75">
      <c r="B143" s="15"/>
      <c r="D143" s="19"/>
      <c r="E143" s="25"/>
    </row>
    <row r="144" spans="3:5" ht="12.75">
      <c r="C144" s="15"/>
      <c r="D144" s="19"/>
      <c r="E144" s="26"/>
    </row>
    <row r="145" spans="4:5" ht="12.75">
      <c r="D145" s="21"/>
      <c r="E145" s="18"/>
    </row>
    <row r="146" spans="1:5" ht="13.5" customHeight="1">
      <c r="A146" s="15"/>
      <c r="D146" s="27"/>
      <c r="E146" s="25"/>
    </row>
    <row r="147" spans="2:5" ht="13.5" customHeight="1">
      <c r="B147" s="15"/>
      <c r="D147" s="13"/>
      <c r="E147" s="25"/>
    </row>
    <row r="148" spans="3:5" ht="13.5" customHeight="1">
      <c r="C148" s="15"/>
      <c r="D148" s="13"/>
      <c r="E148" s="16"/>
    </row>
    <row r="149" spans="3:5" ht="12.75">
      <c r="C149" s="15"/>
      <c r="D149" s="21"/>
      <c r="E149" s="18"/>
    </row>
    <row r="150" spans="3:5" ht="12.75">
      <c r="C150" s="15"/>
      <c r="D150" s="13"/>
      <c r="E150" s="16"/>
    </row>
    <row r="151" spans="4:5" ht="12.75">
      <c r="D151" s="34"/>
      <c r="E151" s="35"/>
    </row>
    <row r="152" spans="3:5" ht="12.75">
      <c r="C152" s="15"/>
      <c r="D152" s="19"/>
      <c r="E152" s="36"/>
    </row>
    <row r="153" spans="3:5" ht="12.75">
      <c r="C153" s="15"/>
      <c r="D153" s="21"/>
      <c r="E153" s="22"/>
    </row>
    <row r="154" spans="4:5" ht="12.75">
      <c r="D154" s="34"/>
      <c r="E154" s="41"/>
    </row>
    <row r="155" spans="2:5" ht="12.75">
      <c r="B155" s="15"/>
      <c r="D155" s="29"/>
      <c r="E155" s="39"/>
    </row>
    <row r="156" spans="3:5" ht="12.75">
      <c r="C156" s="15"/>
      <c r="D156" s="29"/>
      <c r="E156" s="16"/>
    </row>
    <row r="157" spans="3:5" ht="12.75">
      <c r="C157" s="15"/>
      <c r="D157" s="21"/>
      <c r="E157" s="22"/>
    </row>
    <row r="158" spans="3:5" ht="12.75">
      <c r="C158" s="15"/>
      <c r="D158" s="21"/>
      <c r="E158" s="22"/>
    </row>
    <row r="159" spans="4:5" ht="12.75">
      <c r="D159" s="13"/>
      <c r="E159" s="14"/>
    </row>
    <row r="160" spans="1:5" s="42" customFormat="1" ht="18" customHeight="1">
      <c r="A160" s="225"/>
      <c r="B160" s="226"/>
      <c r="C160" s="226"/>
      <c r="D160" s="226"/>
      <c r="E160" s="226"/>
    </row>
    <row r="161" spans="1:5" ht="28.5" customHeight="1">
      <c r="A161" s="31"/>
      <c r="B161" s="31"/>
      <c r="C161" s="31"/>
      <c r="D161" s="32"/>
      <c r="E161" s="33"/>
    </row>
    <row r="163" spans="1:5" ht="15.75">
      <c r="A163" s="44"/>
      <c r="B163" s="15"/>
      <c r="C163" s="15"/>
      <c r="D163" s="45"/>
      <c r="E163" s="5"/>
    </row>
    <row r="164" spans="1:5" ht="12.75">
      <c r="A164" s="15"/>
      <c r="B164" s="15"/>
      <c r="C164" s="15"/>
      <c r="D164" s="45"/>
      <c r="E164" s="5"/>
    </row>
    <row r="165" spans="1:5" ht="17.25" customHeight="1">
      <c r="A165" s="15"/>
      <c r="B165" s="15"/>
      <c r="C165" s="15"/>
      <c r="D165" s="45"/>
      <c r="E165" s="5"/>
    </row>
    <row r="166" spans="1:5" ht="13.5" customHeight="1">
      <c r="A166" s="15"/>
      <c r="B166" s="15"/>
      <c r="C166" s="15"/>
      <c r="D166" s="45"/>
      <c r="E166" s="5"/>
    </row>
    <row r="167" spans="1:5" ht="12.75">
      <c r="A167" s="15"/>
      <c r="B167" s="15"/>
      <c r="C167" s="15"/>
      <c r="D167" s="45"/>
      <c r="E167" s="5"/>
    </row>
    <row r="168" spans="1:3" ht="12.75">
      <c r="A168" s="15"/>
      <c r="B168" s="15"/>
      <c r="C168" s="15"/>
    </row>
    <row r="169" spans="1:5" ht="12.75">
      <c r="A169" s="15"/>
      <c r="B169" s="15"/>
      <c r="C169" s="15"/>
      <c r="D169" s="45"/>
      <c r="E169" s="5"/>
    </row>
    <row r="170" spans="1:5" ht="12.75">
      <c r="A170" s="15"/>
      <c r="B170" s="15"/>
      <c r="C170" s="15"/>
      <c r="D170" s="45"/>
      <c r="E170" s="46"/>
    </row>
    <row r="171" spans="1:5" ht="12.75">
      <c r="A171" s="15"/>
      <c r="B171" s="15"/>
      <c r="C171" s="15"/>
      <c r="D171" s="45"/>
      <c r="E171" s="5"/>
    </row>
    <row r="172" spans="1:5" ht="22.5" customHeight="1">
      <c r="A172" s="15"/>
      <c r="B172" s="15"/>
      <c r="C172" s="15"/>
      <c r="D172" s="45"/>
      <c r="E172" s="23"/>
    </row>
    <row r="173" spans="4:5" ht="22.5" customHeight="1">
      <c r="D173" s="21"/>
      <c r="E173" s="24"/>
    </row>
  </sheetData>
  <sheetProtection/>
  <mergeCells count="8">
    <mergeCell ref="A1:H1"/>
    <mergeCell ref="B18:H18"/>
    <mergeCell ref="B20:H20"/>
    <mergeCell ref="B33:H33"/>
    <mergeCell ref="B35:H35"/>
    <mergeCell ref="A160:E160"/>
    <mergeCell ref="B3:H3"/>
    <mergeCell ref="B48:H48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8" r:id="rId2"/>
  <rowBreaks count="3" manualBreakCount="3">
    <brk id="33" max="7" man="1"/>
    <brk id="94" max="9" man="1"/>
    <brk id="158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6"/>
  <sheetViews>
    <sheetView tabSelected="1" view="pageBreakPreview" zoomScaleSheetLayoutView="100" workbookViewId="0" topLeftCell="A1">
      <pane ySplit="3" topLeftCell="A241" activePane="bottomLeft" state="frozen"/>
      <selection pane="topLeft" activeCell="B1" sqref="B1"/>
      <selection pane="bottomLeft" activeCell="L294" sqref="L294"/>
    </sheetView>
  </sheetViews>
  <sheetFormatPr defaultColWidth="11.421875" defaultRowHeight="12.75"/>
  <cols>
    <col min="1" max="1" width="14.421875" style="61" customWidth="1"/>
    <col min="2" max="2" width="34.28125" style="62" customWidth="1"/>
    <col min="3" max="3" width="20.421875" style="62" hidden="1" customWidth="1"/>
    <col min="4" max="4" width="20.28125" style="2" customWidth="1"/>
    <col min="5" max="7" width="13.7109375" style="2" customWidth="1"/>
    <col min="8" max="8" width="14.140625" style="2" customWidth="1"/>
    <col min="9" max="9" width="12.7109375" style="2" customWidth="1"/>
    <col min="10" max="10" width="12.7109375" style="2" hidden="1" customWidth="1"/>
    <col min="11" max="12" width="13.7109375" style="2" customWidth="1"/>
    <col min="13" max="14" width="13.7109375" style="2" hidden="1" customWidth="1"/>
    <col min="15" max="16" width="20.28125" style="2" customWidth="1"/>
    <col min="17" max="18" width="11.7109375" style="3" customWidth="1"/>
    <col min="19" max="19" width="16.421875" style="3" customWidth="1"/>
    <col min="20" max="16384" width="11.421875" style="3" customWidth="1"/>
  </cols>
  <sheetData>
    <row r="1" spans="1:16" ht="18" customHeight="1">
      <c r="A1" s="227" t="s">
        <v>210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3"/>
      <c r="P1" s="3"/>
    </row>
    <row r="2" spans="1:16" ht="12.75" customHeight="1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16" s="5" customFormat="1" ht="89.25">
      <c r="A3" s="4" t="s">
        <v>17</v>
      </c>
      <c r="B3" s="4" t="s">
        <v>18</v>
      </c>
      <c r="C3" s="128" t="s">
        <v>116</v>
      </c>
      <c r="D3" s="168" t="s">
        <v>192</v>
      </c>
      <c r="E3" s="4" t="s">
        <v>9</v>
      </c>
      <c r="F3" s="4" t="s">
        <v>159</v>
      </c>
      <c r="G3" s="55" t="s">
        <v>177</v>
      </c>
      <c r="H3" s="4" t="s">
        <v>161</v>
      </c>
      <c r="I3" s="4" t="s">
        <v>160</v>
      </c>
      <c r="J3" s="4" t="s">
        <v>178</v>
      </c>
      <c r="K3" s="4" t="s">
        <v>206</v>
      </c>
      <c r="L3" s="4" t="s">
        <v>162</v>
      </c>
      <c r="M3" s="4" t="s">
        <v>14</v>
      </c>
      <c r="N3" s="4" t="s">
        <v>15</v>
      </c>
      <c r="O3" s="168" t="s">
        <v>182</v>
      </c>
      <c r="P3" s="168" t="s">
        <v>196</v>
      </c>
    </row>
    <row r="4" spans="1:16" ht="12.75">
      <c r="A4" s="117"/>
      <c r="B4" s="113"/>
      <c r="C4" s="228" t="s">
        <v>112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</row>
    <row r="5" spans="1:19" s="5" customFormat="1" ht="25.5">
      <c r="A5" s="117"/>
      <c r="B5" s="120" t="s">
        <v>158</v>
      </c>
      <c r="C5" s="229"/>
      <c r="D5" s="165">
        <f>D10+D127+D43</f>
        <v>8863784.55</v>
      </c>
      <c r="E5" s="165">
        <f aca="true" t="shared" si="0" ref="D5:P5">E10+E127+E43</f>
        <v>646698.55</v>
      </c>
      <c r="F5" s="165">
        <f t="shared" si="0"/>
        <v>3000</v>
      </c>
      <c r="G5" s="165">
        <f t="shared" si="0"/>
        <v>36500</v>
      </c>
      <c r="H5" s="165">
        <f t="shared" si="0"/>
        <v>223900</v>
      </c>
      <c r="I5" s="165">
        <f t="shared" si="0"/>
        <v>291786</v>
      </c>
      <c r="J5" s="165">
        <f t="shared" si="0"/>
        <v>0</v>
      </c>
      <c r="K5" s="165">
        <f t="shared" si="0"/>
        <v>7661400</v>
      </c>
      <c r="L5" s="165">
        <f t="shared" si="0"/>
        <v>500</v>
      </c>
      <c r="M5" s="165">
        <f t="shared" si="0"/>
        <v>0</v>
      </c>
      <c r="N5" s="165">
        <f t="shared" si="0"/>
        <v>0</v>
      </c>
      <c r="O5" s="165">
        <f t="shared" si="0"/>
        <v>8943204.49</v>
      </c>
      <c r="P5" s="165">
        <f t="shared" si="0"/>
        <v>8943204.49</v>
      </c>
      <c r="R5" s="181">
        <f>E5+F5+G5+H5+I5+J5+K5+L5</f>
        <v>8863784.55</v>
      </c>
      <c r="S5" s="181">
        <f>O6-G6</f>
        <v>8671291.49</v>
      </c>
    </row>
    <row r="6" spans="1:19" s="5" customFormat="1" ht="12.75">
      <c r="A6" s="117"/>
      <c r="B6" s="190" t="s">
        <v>198</v>
      </c>
      <c r="C6" s="229"/>
      <c r="D6" s="189">
        <f aca="true" t="shared" si="1" ref="D6:P6">D10+D127</f>
        <v>8595811.49</v>
      </c>
      <c r="E6" s="189">
        <f t="shared" si="1"/>
        <v>378725.49</v>
      </c>
      <c r="F6" s="189">
        <f t="shared" si="1"/>
        <v>3000</v>
      </c>
      <c r="G6" s="189">
        <f t="shared" si="1"/>
        <v>36500</v>
      </c>
      <c r="H6" s="189">
        <f t="shared" si="1"/>
        <v>223900</v>
      </c>
      <c r="I6" s="189">
        <f t="shared" si="1"/>
        <v>291786</v>
      </c>
      <c r="J6" s="189">
        <f t="shared" si="1"/>
        <v>0</v>
      </c>
      <c r="K6" s="189">
        <f t="shared" si="1"/>
        <v>7661400</v>
      </c>
      <c r="L6" s="189">
        <f t="shared" si="1"/>
        <v>500</v>
      </c>
      <c r="M6" s="189">
        <f t="shared" si="1"/>
        <v>0</v>
      </c>
      <c r="N6" s="189">
        <f t="shared" si="1"/>
        <v>0</v>
      </c>
      <c r="O6" s="189">
        <f t="shared" si="1"/>
        <v>8707791.49</v>
      </c>
      <c r="P6" s="189">
        <f t="shared" si="1"/>
        <v>8707791.49</v>
      </c>
      <c r="R6" s="181">
        <f>E6+F6+G6+H6+I6+J6+K6+L6</f>
        <v>8595811.49</v>
      </c>
      <c r="S6" s="181">
        <f>O6-G6</f>
        <v>8671291.49</v>
      </c>
    </row>
    <row r="7" spans="1:23" ht="12.75" customHeight="1">
      <c r="A7" s="117"/>
      <c r="B7" s="113"/>
      <c r="C7" s="22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5"/>
      <c r="R7" s="115"/>
      <c r="S7" s="115"/>
      <c r="T7" s="115"/>
      <c r="U7" s="115"/>
      <c r="V7" s="115"/>
      <c r="W7" s="115"/>
    </row>
    <row r="8" spans="1:16" s="5" customFormat="1" ht="12.75">
      <c r="A8" s="122" t="s">
        <v>43</v>
      </c>
      <c r="B8" s="123" t="s">
        <v>46</v>
      </c>
      <c r="C8" s="229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spans="1:16" s="5" customFormat="1" ht="12.75">
      <c r="A9" s="122" t="s">
        <v>42</v>
      </c>
      <c r="B9" s="123" t="s">
        <v>47</v>
      </c>
      <c r="C9" s="230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</row>
    <row r="10" spans="1:16" s="5" customFormat="1" ht="81.75" customHeight="1">
      <c r="A10" s="114" t="s">
        <v>50</v>
      </c>
      <c r="B10" s="114" t="s">
        <v>174</v>
      </c>
      <c r="C10" s="114" t="s">
        <v>113</v>
      </c>
      <c r="D10" s="161">
        <f aca="true" t="shared" si="2" ref="D10:P10">D11+D33</f>
        <v>378725.49</v>
      </c>
      <c r="E10" s="161">
        <f t="shared" si="2"/>
        <v>378725.49</v>
      </c>
      <c r="F10" s="157">
        <f t="shared" si="2"/>
        <v>0</v>
      </c>
      <c r="G10" s="157"/>
      <c r="H10" s="157">
        <f t="shared" si="2"/>
        <v>0</v>
      </c>
      <c r="I10" s="157">
        <f t="shared" si="2"/>
        <v>0</v>
      </c>
      <c r="J10" s="157"/>
      <c r="K10" s="161">
        <f t="shared" si="2"/>
        <v>0</v>
      </c>
      <c r="L10" s="157">
        <f t="shared" si="2"/>
        <v>0</v>
      </c>
      <c r="M10" s="157">
        <f t="shared" si="2"/>
        <v>0</v>
      </c>
      <c r="N10" s="157">
        <f t="shared" si="2"/>
        <v>0</v>
      </c>
      <c r="O10" s="161">
        <f t="shared" si="2"/>
        <v>378725.49</v>
      </c>
      <c r="P10" s="161">
        <f t="shared" si="2"/>
        <v>378725.49</v>
      </c>
    </row>
    <row r="11" spans="1:16" s="5" customFormat="1" ht="60">
      <c r="A11" s="124" t="s">
        <v>54</v>
      </c>
      <c r="B11" s="124" t="s">
        <v>48</v>
      </c>
      <c r="C11" s="124" t="s">
        <v>114</v>
      </c>
      <c r="D11" s="162">
        <f>D12</f>
        <v>317460</v>
      </c>
      <c r="E11" s="162">
        <f aca="true" t="shared" si="3" ref="E11:N11">E12</f>
        <v>317460</v>
      </c>
      <c r="F11" s="156">
        <f t="shared" si="3"/>
        <v>0</v>
      </c>
      <c r="G11" s="156"/>
      <c r="H11" s="156">
        <f t="shared" si="3"/>
        <v>0</v>
      </c>
      <c r="I11" s="156">
        <f t="shared" si="3"/>
        <v>0</v>
      </c>
      <c r="J11" s="156"/>
      <c r="K11" s="162">
        <f t="shared" si="3"/>
        <v>0</v>
      </c>
      <c r="L11" s="156">
        <f t="shared" si="3"/>
        <v>0</v>
      </c>
      <c r="M11" s="156">
        <f t="shared" si="3"/>
        <v>0</v>
      </c>
      <c r="N11" s="156">
        <f t="shared" si="3"/>
        <v>0</v>
      </c>
      <c r="O11" s="162">
        <f>O12</f>
        <v>317460</v>
      </c>
      <c r="P11" s="162">
        <f>P12</f>
        <v>317460</v>
      </c>
    </row>
    <row r="12" spans="1:16" s="5" customFormat="1" ht="12.75">
      <c r="A12" s="134">
        <v>3</v>
      </c>
      <c r="B12" s="138" t="s">
        <v>88</v>
      </c>
      <c r="C12" s="139"/>
      <c r="D12" s="163">
        <f>SUM(E12:N12)</f>
        <v>317460</v>
      </c>
      <c r="E12" s="163">
        <f aca="true" t="shared" si="4" ref="E12:N12">SUM(E13:E31)</f>
        <v>317460</v>
      </c>
      <c r="F12" s="163">
        <f t="shared" si="4"/>
        <v>0</v>
      </c>
      <c r="G12" s="163">
        <f t="shared" si="4"/>
        <v>0</v>
      </c>
      <c r="H12" s="163">
        <f t="shared" si="4"/>
        <v>0</v>
      </c>
      <c r="I12" s="163">
        <f t="shared" si="4"/>
        <v>0</v>
      </c>
      <c r="J12" s="163">
        <f t="shared" si="4"/>
        <v>0</v>
      </c>
      <c r="K12" s="163">
        <f t="shared" si="4"/>
        <v>0</v>
      </c>
      <c r="L12" s="163">
        <f t="shared" si="4"/>
        <v>0</v>
      </c>
      <c r="M12" s="163">
        <f t="shared" si="4"/>
        <v>0</v>
      </c>
      <c r="N12" s="163">
        <f t="shared" si="4"/>
        <v>0</v>
      </c>
      <c r="O12" s="163">
        <f>SUM(O13:O31)</f>
        <v>317460</v>
      </c>
      <c r="P12" s="163">
        <f>SUM(P13:P31)</f>
        <v>317460</v>
      </c>
    </row>
    <row r="13" spans="1:16" ht="12.75">
      <c r="A13" s="112">
        <v>3211</v>
      </c>
      <c r="B13" s="113" t="s">
        <v>126</v>
      </c>
      <c r="C13" s="133"/>
      <c r="D13" s="140">
        <f>SUM(E13:N13)</f>
        <v>20000</v>
      </c>
      <c r="E13" s="180">
        <v>20000</v>
      </c>
      <c r="F13" s="133"/>
      <c r="G13" s="133"/>
      <c r="H13" s="133"/>
      <c r="I13" s="133"/>
      <c r="J13" s="133"/>
      <c r="K13" s="140"/>
      <c r="L13" s="133"/>
      <c r="M13" s="133"/>
      <c r="N13" s="133"/>
      <c r="O13" s="140">
        <f>D13</f>
        <v>20000</v>
      </c>
      <c r="P13" s="140">
        <f>O13</f>
        <v>20000</v>
      </c>
    </row>
    <row r="14" spans="1:16" ht="12.75">
      <c r="A14" s="112">
        <v>3213</v>
      </c>
      <c r="B14" s="113" t="s">
        <v>127</v>
      </c>
      <c r="C14" s="133"/>
      <c r="D14" s="140">
        <f aca="true" t="shared" si="5" ref="D14:D31">SUM(E14:N14)</f>
        <v>5400</v>
      </c>
      <c r="E14" s="180">
        <v>5400</v>
      </c>
      <c r="F14" s="133"/>
      <c r="G14" s="133"/>
      <c r="H14" s="133"/>
      <c r="I14" s="133"/>
      <c r="J14" s="133"/>
      <c r="K14" s="140"/>
      <c r="L14" s="133"/>
      <c r="M14" s="133"/>
      <c r="N14" s="133"/>
      <c r="O14" s="140">
        <f aca="true" t="shared" si="6" ref="O14:O31">D14</f>
        <v>5400</v>
      </c>
      <c r="P14" s="140">
        <f aca="true" t="shared" si="7" ref="P14:P31">O14</f>
        <v>5400</v>
      </c>
    </row>
    <row r="15" spans="1:16" ht="12.75">
      <c r="A15" s="112">
        <v>3221</v>
      </c>
      <c r="B15" s="113" t="s">
        <v>128</v>
      </c>
      <c r="C15" s="133"/>
      <c r="D15" s="140">
        <f t="shared" si="5"/>
        <v>41541</v>
      </c>
      <c r="E15" s="180">
        <v>41541</v>
      </c>
      <c r="F15" s="133"/>
      <c r="G15" s="133"/>
      <c r="H15" s="133"/>
      <c r="I15" s="133"/>
      <c r="J15" s="133"/>
      <c r="K15" s="166"/>
      <c r="L15" s="133"/>
      <c r="M15" s="133"/>
      <c r="N15" s="133"/>
      <c r="O15" s="140">
        <f t="shared" si="6"/>
        <v>41541</v>
      </c>
      <c r="P15" s="140">
        <f t="shared" si="7"/>
        <v>41541</v>
      </c>
    </row>
    <row r="16" spans="1:16" ht="12.75">
      <c r="A16" s="112">
        <v>3223</v>
      </c>
      <c r="B16" s="113" t="s">
        <v>129</v>
      </c>
      <c r="C16" s="133"/>
      <c r="D16" s="140">
        <f t="shared" si="5"/>
        <v>120000</v>
      </c>
      <c r="E16" s="180">
        <v>120000</v>
      </c>
      <c r="F16" s="133"/>
      <c r="G16" s="133"/>
      <c r="H16" s="133"/>
      <c r="I16" s="133"/>
      <c r="J16" s="133"/>
      <c r="K16" s="140"/>
      <c r="L16" s="133"/>
      <c r="M16" s="133"/>
      <c r="N16" s="133"/>
      <c r="O16" s="140">
        <f t="shared" si="6"/>
        <v>120000</v>
      </c>
      <c r="P16" s="140">
        <f t="shared" si="7"/>
        <v>120000</v>
      </c>
    </row>
    <row r="17" spans="1:16" ht="12.75">
      <c r="A17" s="112">
        <v>3225</v>
      </c>
      <c r="B17" s="113" t="s">
        <v>130</v>
      </c>
      <c r="C17" s="133"/>
      <c r="D17" s="140">
        <f t="shared" si="5"/>
        <v>10000</v>
      </c>
      <c r="E17" s="180">
        <v>10000</v>
      </c>
      <c r="F17" s="133"/>
      <c r="G17" s="133"/>
      <c r="H17" s="133"/>
      <c r="I17" s="133"/>
      <c r="J17" s="133"/>
      <c r="K17" s="166"/>
      <c r="L17" s="133"/>
      <c r="M17" s="133"/>
      <c r="N17" s="133"/>
      <c r="O17" s="140">
        <f t="shared" si="6"/>
        <v>10000</v>
      </c>
      <c r="P17" s="140">
        <f t="shared" si="7"/>
        <v>10000</v>
      </c>
    </row>
    <row r="18" spans="1:16" ht="25.5">
      <c r="A18" s="112">
        <v>3227</v>
      </c>
      <c r="B18" s="113" t="s">
        <v>131</v>
      </c>
      <c r="C18" s="133"/>
      <c r="D18" s="140">
        <f t="shared" si="5"/>
        <v>2695</v>
      </c>
      <c r="E18" s="180">
        <v>2695</v>
      </c>
      <c r="F18" s="133"/>
      <c r="G18" s="133"/>
      <c r="H18" s="133"/>
      <c r="I18" s="133"/>
      <c r="J18" s="133"/>
      <c r="K18" s="133"/>
      <c r="L18" s="133"/>
      <c r="M18" s="133"/>
      <c r="N18" s="133"/>
      <c r="O18" s="140">
        <f t="shared" si="6"/>
        <v>2695</v>
      </c>
      <c r="P18" s="140">
        <f t="shared" si="7"/>
        <v>2695</v>
      </c>
    </row>
    <row r="19" spans="1:16" ht="12.75">
      <c r="A19" s="112">
        <v>3231</v>
      </c>
      <c r="B19" s="113" t="s">
        <v>132</v>
      </c>
      <c r="C19" s="133"/>
      <c r="D19" s="140">
        <f t="shared" si="5"/>
        <v>14000</v>
      </c>
      <c r="E19" s="180">
        <v>14000</v>
      </c>
      <c r="F19" s="133"/>
      <c r="G19" s="133"/>
      <c r="H19" s="133"/>
      <c r="I19" s="133"/>
      <c r="J19" s="133"/>
      <c r="K19" s="140"/>
      <c r="L19" s="133"/>
      <c r="M19" s="133"/>
      <c r="N19" s="133"/>
      <c r="O19" s="140">
        <f t="shared" si="6"/>
        <v>14000</v>
      </c>
      <c r="P19" s="140">
        <f t="shared" si="7"/>
        <v>14000</v>
      </c>
    </row>
    <row r="20" spans="1:16" ht="12.75">
      <c r="A20" s="112">
        <v>3233</v>
      </c>
      <c r="B20" s="113" t="s">
        <v>133</v>
      </c>
      <c r="C20" s="133"/>
      <c r="D20" s="140">
        <f t="shared" si="5"/>
        <v>500</v>
      </c>
      <c r="E20" s="180">
        <v>500</v>
      </c>
      <c r="F20" s="133"/>
      <c r="G20" s="133"/>
      <c r="H20" s="133"/>
      <c r="I20" s="133"/>
      <c r="J20" s="133"/>
      <c r="K20" s="140"/>
      <c r="L20" s="133"/>
      <c r="M20" s="133"/>
      <c r="N20" s="133"/>
      <c r="O20" s="140">
        <f t="shared" si="6"/>
        <v>500</v>
      </c>
      <c r="P20" s="140">
        <f t="shared" si="7"/>
        <v>500</v>
      </c>
    </row>
    <row r="21" spans="1:16" ht="12.75">
      <c r="A21" s="112">
        <v>3234</v>
      </c>
      <c r="B21" s="113" t="s">
        <v>134</v>
      </c>
      <c r="C21" s="133"/>
      <c r="D21" s="140">
        <f t="shared" si="5"/>
        <v>33000</v>
      </c>
      <c r="E21" s="180">
        <v>33000</v>
      </c>
      <c r="F21" s="133"/>
      <c r="G21" s="133"/>
      <c r="H21" s="133"/>
      <c r="I21" s="133"/>
      <c r="J21" s="133"/>
      <c r="K21" s="140"/>
      <c r="L21" s="133"/>
      <c r="M21" s="133"/>
      <c r="N21" s="133"/>
      <c r="O21" s="140">
        <f t="shared" si="6"/>
        <v>33000</v>
      </c>
      <c r="P21" s="140">
        <f t="shared" si="7"/>
        <v>33000</v>
      </c>
    </row>
    <row r="22" spans="1:16" ht="12.75">
      <c r="A22" s="112">
        <v>3235</v>
      </c>
      <c r="B22" s="113" t="s">
        <v>135</v>
      </c>
      <c r="C22" s="133"/>
      <c r="D22" s="140">
        <f t="shared" si="5"/>
        <v>2300</v>
      </c>
      <c r="E22" s="180">
        <v>2300</v>
      </c>
      <c r="F22" s="133"/>
      <c r="G22" s="133"/>
      <c r="H22" s="133"/>
      <c r="I22" s="133"/>
      <c r="J22" s="133"/>
      <c r="K22" s="140"/>
      <c r="L22" s="133"/>
      <c r="M22" s="133"/>
      <c r="N22" s="133"/>
      <c r="O22" s="140">
        <f t="shared" si="6"/>
        <v>2300</v>
      </c>
      <c r="P22" s="140">
        <f t="shared" si="7"/>
        <v>2300</v>
      </c>
    </row>
    <row r="23" spans="1:16" ht="12.75">
      <c r="A23" s="112">
        <v>3236</v>
      </c>
      <c r="B23" s="113" t="s">
        <v>136</v>
      </c>
      <c r="C23" s="133"/>
      <c r="D23" s="140">
        <f t="shared" si="5"/>
        <v>12000</v>
      </c>
      <c r="E23" s="180">
        <v>12000</v>
      </c>
      <c r="F23" s="133"/>
      <c r="G23" s="133"/>
      <c r="H23" s="133"/>
      <c r="I23" s="133"/>
      <c r="J23" s="133"/>
      <c r="K23" s="140"/>
      <c r="L23" s="133"/>
      <c r="M23" s="133"/>
      <c r="N23" s="133"/>
      <c r="O23" s="140">
        <f t="shared" si="6"/>
        <v>12000</v>
      </c>
      <c r="P23" s="140">
        <f t="shared" si="7"/>
        <v>12000</v>
      </c>
    </row>
    <row r="24" spans="1:16" ht="12.75">
      <c r="A24" s="112">
        <v>3237</v>
      </c>
      <c r="B24" s="113" t="s">
        <v>137</v>
      </c>
      <c r="C24" s="133"/>
      <c r="D24" s="140">
        <f t="shared" si="5"/>
        <v>6874</v>
      </c>
      <c r="E24" s="180">
        <v>6874</v>
      </c>
      <c r="F24" s="133"/>
      <c r="G24" s="133"/>
      <c r="H24" s="133"/>
      <c r="I24" s="133"/>
      <c r="J24" s="133"/>
      <c r="K24" s="140"/>
      <c r="L24" s="133"/>
      <c r="M24" s="133"/>
      <c r="N24" s="133"/>
      <c r="O24" s="140">
        <f t="shared" si="6"/>
        <v>6874</v>
      </c>
      <c r="P24" s="140">
        <f t="shared" si="7"/>
        <v>6874</v>
      </c>
    </row>
    <row r="25" spans="1:16" ht="12.75">
      <c r="A25" s="112">
        <v>3238</v>
      </c>
      <c r="B25" s="113" t="s">
        <v>138</v>
      </c>
      <c r="C25" s="133"/>
      <c r="D25" s="140">
        <f t="shared" si="5"/>
        <v>14500</v>
      </c>
      <c r="E25" s="180">
        <v>14500</v>
      </c>
      <c r="F25" s="133"/>
      <c r="G25" s="133"/>
      <c r="H25" s="133"/>
      <c r="I25" s="133"/>
      <c r="J25" s="133"/>
      <c r="K25" s="140"/>
      <c r="L25" s="133"/>
      <c r="M25" s="133"/>
      <c r="N25" s="133"/>
      <c r="O25" s="140">
        <f t="shared" si="6"/>
        <v>14500</v>
      </c>
      <c r="P25" s="140">
        <f t="shared" si="7"/>
        <v>14500</v>
      </c>
    </row>
    <row r="26" spans="1:16" ht="12.75">
      <c r="A26" s="112">
        <v>3239</v>
      </c>
      <c r="B26" s="113" t="s">
        <v>139</v>
      </c>
      <c r="C26" s="133"/>
      <c r="D26" s="140">
        <f t="shared" si="5"/>
        <v>12000</v>
      </c>
      <c r="E26" s="180">
        <v>12000</v>
      </c>
      <c r="F26" s="133"/>
      <c r="G26" s="133"/>
      <c r="H26" s="133"/>
      <c r="I26" s="133"/>
      <c r="J26" s="133"/>
      <c r="K26" s="166"/>
      <c r="L26" s="133"/>
      <c r="M26" s="133"/>
      <c r="N26" s="133"/>
      <c r="O26" s="140">
        <f t="shared" si="6"/>
        <v>12000</v>
      </c>
      <c r="P26" s="140">
        <f t="shared" si="7"/>
        <v>12000</v>
      </c>
    </row>
    <row r="27" spans="1:16" ht="12.75">
      <c r="A27" s="112">
        <v>3293</v>
      </c>
      <c r="B27" s="113" t="s">
        <v>141</v>
      </c>
      <c r="C27" s="133"/>
      <c r="D27" s="140">
        <f t="shared" si="5"/>
        <v>4000</v>
      </c>
      <c r="E27" s="180">
        <v>4000</v>
      </c>
      <c r="F27" s="133"/>
      <c r="G27" s="133"/>
      <c r="H27" s="133"/>
      <c r="I27" s="133"/>
      <c r="J27" s="133"/>
      <c r="K27" s="140"/>
      <c r="L27" s="133"/>
      <c r="M27" s="133"/>
      <c r="N27" s="133"/>
      <c r="O27" s="140">
        <f t="shared" si="6"/>
        <v>4000</v>
      </c>
      <c r="P27" s="140">
        <f t="shared" si="7"/>
        <v>4000</v>
      </c>
    </row>
    <row r="28" spans="1:16" ht="12.75">
      <c r="A28" s="112">
        <v>3294</v>
      </c>
      <c r="B28" s="113" t="s">
        <v>142</v>
      </c>
      <c r="C28" s="133"/>
      <c r="D28" s="140">
        <f t="shared" si="5"/>
        <v>1150</v>
      </c>
      <c r="E28" s="180">
        <v>1150</v>
      </c>
      <c r="F28" s="133"/>
      <c r="G28" s="133"/>
      <c r="H28" s="133"/>
      <c r="I28" s="133"/>
      <c r="J28" s="133"/>
      <c r="K28" s="140"/>
      <c r="L28" s="133"/>
      <c r="M28" s="133"/>
      <c r="N28" s="133"/>
      <c r="O28" s="140">
        <f t="shared" si="6"/>
        <v>1150</v>
      </c>
      <c r="P28" s="140">
        <f t="shared" si="7"/>
        <v>1150</v>
      </c>
    </row>
    <row r="29" spans="1:16" ht="12.75">
      <c r="A29" s="112">
        <v>3295</v>
      </c>
      <c r="B29" s="113" t="s">
        <v>143</v>
      </c>
      <c r="C29" s="133"/>
      <c r="D29" s="140">
        <f t="shared" si="5"/>
        <v>1000</v>
      </c>
      <c r="E29" s="180">
        <v>1000</v>
      </c>
      <c r="F29" s="133"/>
      <c r="G29" s="133"/>
      <c r="H29" s="133"/>
      <c r="I29" s="133"/>
      <c r="J29" s="133"/>
      <c r="K29" s="140"/>
      <c r="L29" s="133"/>
      <c r="M29" s="133"/>
      <c r="N29" s="133"/>
      <c r="O29" s="140">
        <f t="shared" si="6"/>
        <v>1000</v>
      </c>
      <c r="P29" s="140">
        <f t="shared" si="7"/>
        <v>1000</v>
      </c>
    </row>
    <row r="30" spans="1:16" ht="25.5">
      <c r="A30" s="112">
        <v>3299</v>
      </c>
      <c r="B30" s="113" t="s">
        <v>125</v>
      </c>
      <c r="C30" s="133"/>
      <c r="D30" s="140">
        <f t="shared" si="5"/>
        <v>9000</v>
      </c>
      <c r="E30" s="180">
        <v>9000</v>
      </c>
      <c r="F30" s="133"/>
      <c r="G30" s="133"/>
      <c r="H30" s="133"/>
      <c r="I30" s="133"/>
      <c r="J30" s="133"/>
      <c r="K30" s="166"/>
      <c r="L30" s="133"/>
      <c r="M30" s="133"/>
      <c r="N30" s="133"/>
      <c r="O30" s="140">
        <f t="shared" si="6"/>
        <v>9000</v>
      </c>
      <c r="P30" s="140">
        <f t="shared" si="7"/>
        <v>9000</v>
      </c>
    </row>
    <row r="31" spans="1:16" ht="25.5">
      <c r="A31" s="112">
        <v>3431</v>
      </c>
      <c r="B31" s="113" t="s">
        <v>144</v>
      </c>
      <c r="C31" s="133"/>
      <c r="D31" s="140">
        <f t="shared" si="5"/>
        <v>7500</v>
      </c>
      <c r="E31" s="180">
        <v>7500</v>
      </c>
      <c r="F31" s="133"/>
      <c r="G31" s="133"/>
      <c r="H31" s="133"/>
      <c r="I31" s="133"/>
      <c r="J31" s="133"/>
      <c r="K31" s="140"/>
      <c r="L31" s="133"/>
      <c r="M31" s="133"/>
      <c r="N31" s="133"/>
      <c r="O31" s="140">
        <f t="shared" si="6"/>
        <v>7500</v>
      </c>
      <c r="P31" s="140">
        <f t="shared" si="7"/>
        <v>7500</v>
      </c>
    </row>
    <row r="32" spans="1:16" ht="12.75">
      <c r="A32" s="112"/>
      <c r="B32" s="113"/>
      <c r="C32" s="113"/>
      <c r="D32" s="140"/>
      <c r="E32" s="140"/>
      <c r="F32" s="119"/>
      <c r="G32" s="119"/>
      <c r="H32" s="119"/>
      <c r="I32" s="119"/>
      <c r="J32" s="119"/>
      <c r="K32" s="140"/>
      <c r="L32" s="119"/>
      <c r="M32" s="119"/>
      <c r="N32" s="119"/>
      <c r="O32" s="140"/>
      <c r="P32" s="140"/>
    </row>
    <row r="33" spans="1:16" ht="60">
      <c r="A33" s="124" t="s">
        <v>91</v>
      </c>
      <c r="B33" s="124" t="s">
        <v>49</v>
      </c>
      <c r="C33" s="124" t="s">
        <v>115</v>
      </c>
      <c r="D33" s="162">
        <f>D34</f>
        <v>61265.49</v>
      </c>
      <c r="E33" s="162">
        <f aca="true" t="shared" si="8" ref="E33:N33">E34</f>
        <v>61265.49</v>
      </c>
      <c r="F33" s="156">
        <f t="shared" si="8"/>
        <v>0</v>
      </c>
      <c r="G33" s="156"/>
      <c r="H33" s="156">
        <f t="shared" si="8"/>
        <v>0</v>
      </c>
      <c r="I33" s="156">
        <f t="shared" si="8"/>
        <v>0</v>
      </c>
      <c r="J33" s="156"/>
      <c r="K33" s="162">
        <f t="shared" si="8"/>
        <v>0</v>
      </c>
      <c r="L33" s="156">
        <f t="shared" si="8"/>
        <v>0</v>
      </c>
      <c r="M33" s="156">
        <f t="shared" si="8"/>
        <v>0</v>
      </c>
      <c r="N33" s="156">
        <f t="shared" si="8"/>
        <v>0</v>
      </c>
      <c r="O33" s="162">
        <f>O34</f>
        <v>61265.49</v>
      </c>
      <c r="P33" s="162">
        <f>P34</f>
        <v>61265.49</v>
      </c>
    </row>
    <row r="34" spans="1:16" ht="12.75">
      <c r="A34" s="134">
        <v>3</v>
      </c>
      <c r="B34" s="138" t="s">
        <v>88</v>
      </c>
      <c r="C34" s="139"/>
      <c r="D34" s="163">
        <f aca="true" t="shared" si="9" ref="D34:D39">SUM(E34:N34)</f>
        <v>61265.49</v>
      </c>
      <c r="E34" s="163">
        <f>E35</f>
        <v>61265.49</v>
      </c>
      <c r="F34" s="139">
        <f aca="true" t="shared" si="10" ref="F34:N34">F35</f>
        <v>0</v>
      </c>
      <c r="G34" s="139"/>
      <c r="H34" s="139">
        <f t="shared" si="10"/>
        <v>0</v>
      </c>
      <c r="I34" s="139">
        <f t="shared" si="10"/>
        <v>0</v>
      </c>
      <c r="J34" s="139"/>
      <c r="K34" s="163">
        <f>K35</f>
        <v>0</v>
      </c>
      <c r="L34" s="139">
        <f t="shared" si="10"/>
        <v>0</v>
      </c>
      <c r="M34" s="139">
        <f t="shared" si="10"/>
        <v>0</v>
      </c>
      <c r="N34" s="139">
        <f t="shared" si="10"/>
        <v>0</v>
      </c>
      <c r="O34" s="163">
        <f>O35</f>
        <v>61265.49</v>
      </c>
      <c r="P34" s="163">
        <f>P35</f>
        <v>61265.49</v>
      </c>
    </row>
    <row r="35" spans="1:16" ht="12.75">
      <c r="A35" s="129">
        <v>32</v>
      </c>
      <c r="B35" s="130" t="s">
        <v>23</v>
      </c>
      <c r="C35" s="131"/>
      <c r="D35" s="164">
        <f t="shared" si="9"/>
        <v>61265.49</v>
      </c>
      <c r="E35" s="164">
        <f>E36+E38</f>
        <v>61265.49</v>
      </c>
      <c r="F35" s="131">
        <f aca="true" t="shared" si="11" ref="F35:N35">F36+F38</f>
        <v>0</v>
      </c>
      <c r="G35" s="131"/>
      <c r="H35" s="131">
        <f t="shared" si="11"/>
        <v>0</v>
      </c>
      <c r="I35" s="131">
        <f t="shared" si="11"/>
        <v>0</v>
      </c>
      <c r="J35" s="131"/>
      <c r="K35" s="164">
        <f>K36+K38</f>
        <v>0</v>
      </c>
      <c r="L35" s="131">
        <f t="shared" si="11"/>
        <v>0</v>
      </c>
      <c r="M35" s="131">
        <f t="shared" si="11"/>
        <v>0</v>
      </c>
      <c r="N35" s="131">
        <f t="shared" si="11"/>
        <v>0</v>
      </c>
      <c r="O35" s="164">
        <f>O36+O38</f>
        <v>61265.49</v>
      </c>
      <c r="P35" s="164">
        <f>P36+P38</f>
        <v>61265.49</v>
      </c>
    </row>
    <row r="36" spans="1:16" ht="12.75">
      <c r="A36" s="117">
        <v>322</v>
      </c>
      <c r="B36" s="123" t="s">
        <v>25</v>
      </c>
      <c r="C36" s="132"/>
      <c r="D36" s="165">
        <f t="shared" si="9"/>
        <v>18000</v>
      </c>
      <c r="E36" s="165">
        <f>E37</f>
        <v>18000</v>
      </c>
      <c r="F36" s="132">
        <f aca="true" t="shared" si="12" ref="F36:N36">F37</f>
        <v>0</v>
      </c>
      <c r="G36" s="132"/>
      <c r="H36" s="132">
        <f t="shared" si="12"/>
        <v>0</v>
      </c>
      <c r="I36" s="132">
        <f t="shared" si="12"/>
        <v>0</v>
      </c>
      <c r="J36" s="132"/>
      <c r="K36" s="165">
        <f>K37</f>
        <v>0</v>
      </c>
      <c r="L36" s="132">
        <f t="shared" si="12"/>
        <v>0</v>
      </c>
      <c r="M36" s="132">
        <f t="shared" si="12"/>
        <v>0</v>
      </c>
      <c r="N36" s="132">
        <f t="shared" si="12"/>
        <v>0</v>
      </c>
      <c r="O36" s="165">
        <f>SUM(O37)</f>
        <v>18000</v>
      </c>
      <c r="P36" s="165">
        <f>SUM(P37)</f>
        <v>18000</v>
      </c>
    </row>
    <row r="37" spans="1:16" ht="25.5">
      <c r="A37" s="112">
        <v>3224</v>
      </c>
      <c r="B37" s="113" t="s">
        <v>145</v>
      </c>
      <c r="C37" s="133"/>
      <c r="D37" s="140">
        <f t="shared" si="9"/>
        <v>18000</v>
      </c>
      <c r="E37" s="180">
        <v>18000</v>
      </c>
      <c r="F37" s="133"/>
      <c r="G37" s="133"/>
      <c r="H37" s="133"/>
      <c r="I37" s="133">
        <v>0</v>
      </c>
      <c r="J37" s="133"/>
      <c r="K37" s="140"/>
      <c r="L37" s="133"/>
      <c r="M37" s="133"/>
      <c r="N37" s="133"/>
      <c r="O37" s="140">
        <f>D37</f>
        <v>18000</v>
      </c>
      <c r="P37" s="140">
        <f>O37</f>
        <v>18000</v>
      </c>
    </row>
    <row r="38" spans="1:16" ht="12.75">
      <c r="A38" s="117">
        <v>323</v>
      </c>
      <c r="B38" s="123" t="s">
        <v>26</v>
      </c>
      <c r="C38" s="132"/>
      <c r="D38" s="164">
        <f t="shared" si="9"/>
        <v>43265.49</v>
      </c>
      <c r="E38" s="165">
        <f>E39+E40</f>
        <v>43265.49</v>
      </c>
      <c r="F38" s="132">
        <f aca="true" t="shared" si="13" ref="F38:N38">F39+F40</f>
        <v>0</v>
      </c>
      <c r="G38" s="132"/>
      <c r="H38" s="132">
        <f t="shared" si="13"/>
        <v>0</v>
      </c>
      <c r="I38" s="132">
        <f t="shared" si="13"/>
        <v>0</v>
      </c>
      <c r="J38" s="132"/>
      <c r="K38" s="165">
        <f>K39+K40</f>
        <v>0</v>
      </c>
      <c r="L38" s="132">
        <f t="shared" si="13"/>
        <v>0</v>
      </c>
      <c r="M38" s="132">
        <f t="shared" si="13"/>
        <v>0</v>
      </c>
      <c r="N38" s="132">
        <f t="shared" si="13"/>
        <v>0</v>
      </c>
      <c r="O38" s="165">
        <f>SUM(O39)</f>
        <v>43265.49</v>
      </c>
      <c r="P38" s="165">
        <f>SUM(P39)</f>
        <v>43265.49</v>
      </c>
    </row>
    <row r="39" spans="1:16" ht="12.75">
      <c r="A39" s="112">
        <v>3232</v>
      </c>
      <c r="B39" s="113" t="s">
        <v>146</v>
      </c>
      <c r="C39" s="133"/>
      <c r="D39" s="140">
        <f t="shared" si="9"/>
        <v>43265.49</v>
      </c>
      <c r="E39" s="180">
        <v>43265.49</v>
      </c>
      <c r="F39" s="133"/>
      <c r="G39" s="133"/>
      <c r="H39" s="133"/>
      <c r="I39" s="133">
        <v>0</v>
      </c>
      <c r="J39" s="133"/>
      <c r="K39" s="140"/>
      <c r="L39" s="133"/>
      <c r="M39" s="133"/>
      <c r="N39" s="133"/>
      <c r="O39" s="140">
        <f>D39</f>
        <v>43265.49</v>
      </c>
      <c r="P39" s="140">
        <f>O39</f>
        <v>43265.49</v>
      </c>
    </row>
    <row r="40" spans="1:16" ht="12.75">
      <c r="A40" s="112"/>
      <c r="B40" s="113"/>
      <c r="C40" s="133"/>
      <c r="D40" s="140"/>
      <c r="E40" s="167"/>
      <c r="F40" s="133"/>
      <c r="G40" s="133"/>
      <c r="H40" s="133"/>
      <c r="I40" s="133"/>
      <c r="J40" s="133"/>
      <c r="K40" s="167"/>
      <c r="L40" s="133"/>
      <c r="M40" s="133"/>
      <c r="N40" s="133"/>
      <c r="O40" s="140"/>
      <c r="P40" s="140"/>
    </row>
    <row r="41" spans="1:16" ht="12.75">
      <c r="A41" s="112"/>
      <c r="B41" s="113"/>
      <c r="C41" s="113"/>
      <c r="D41" s="140"/>
      <c r="E41" s="140"/>
      <c r="F41" s="119"/>
      <c r="G41" s="119"/>
      <c r="H41" s="119"/>
      <c r="I41" s="119"/>
      <c r="J41" s="119"/>
      <c r="K41" s="140"/>
      <c r="L41" s="119"/>
      <c r="M41" s="119"/>
      <c r="N41" s="119"/>
      <c r="O41" s="140"/>
      <c r="P41" s="140"/>
    </row>
    <row r="42" spans="1:16" ht="37.5" customHeight="1" hidden="1">
      <c r="A42" s="114" t="s">
        <v>50</v>
      </c>
      <c r="B42" s="114" t="s">
        <v>51</v>
      </c>
      <c r="C42" s="114" t="s">
        <v>117</v>
      </c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</row>
    <row r="43" spans="1:16" ht="38.25" customHeight="1">
      <c r="A43" s="114" t="s">
        <v>50</v>
      </c>
      <c r="B43" s="114" t="s">
        <v>53</v>
      </c>
      <c r="C43" s="114" t="s">
        <v>118</v>
      </c>
      <c r="D43" s="157">
        <f>SUM(E43:N43)</f>
        <v>267973.06</v>
      </c>
      <c r="E43" s="161">
        <f>E48+E77+E109+E58</f>
        <v>267973.06</v>
      </c>
      <c r="F43" s="157">
        <f aca="true" t="shared" si="14" ref="F43:P43">F48+F77+F109</f>
        <v>0</v>
      </c>
      <c r="G43" s="157">
        <f t="shared" si="14"/>
        <v>0</v>
      </c>
      <c r="H43" s="157">
        <f t="shared" si="14"/>
        <v>0</v>
      </c>
      <c r="I43" s="157">
        <f t="shared" si="14"/>
        <v>0</v>
      </c>
      <c r="J43" s="157">
        <f t="shared" si="14"/>
        <v>0</v>
      </c>
      <c r="K43" s="157">
        <f t="shared" si="14"/>
        <v>0</v>
      </c>
      <c r="L43" s="157">
        <f t="shared" si="14"/>
        <v>0</v>
      </c>
      <c r="M43" s="157">
        <f t="shared" si="14"/>
        <v>0</v>
      </c>
      <c r="N43" s="157">
        <f t="shared" si="14"/>
        <v>0</v>
      </c>
      <c r="O43" s="157">
        <f t="shared" si="14"/>
        <v>235413</v>
      </c>
      <c r="P43" s="157">
        <f t="shared" si="14"/>
        <v>235413</v>
      </c>
    </row>
    <row r="44" spans="1:16" ht="24" hidden="1">
      <c r="A44" s="124" t="s">
        <v>54</v>
      </c>
      <c r="B44" s="124" t="s">
        <v>52</v>
      </c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</row>
    <row r="45" spans="1:16" ht="12.75" hidden="1">
      <c r="A45" s="125" t="s">
        <v>55</v>
      </c>
      <c r="B45" s="125" t="s">
        <v>44</v>
      </c>
      <c r="C45" s="113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</row>
    <row r="46" spans="1:16" ht="12.75" hidden="1">
      <c r="A46" s="126" t="s">
        <v>56</v>
      </c>
      <c r="B46" s="126" t="s">
        <v>23</v>
      </c>
      <c r="C46" s="113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</row>
    <row r="47" spans="1:16" ht="12.75" hidden="1">
      <c r="A47" s="126" t="s">
        <v>57</v>
      </c>
      <c r="B47" s="126" t="s">
        <v>26</v>
      </c>
      <c r="C47" s="113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</row>
    <row r="48" spans="1:16" ht="24">
      <c r="A48" s="124" t="s">
        <v>58</v>
      </c>
      <c r="B48" s="124" t="s">
        <v>59</v>
      </c>
      <c r="C48" s="124"/>
      <c r="D48" s="156">
        <f aca="true" t="shared" si="15" ref="D48:D56">SUM(E48:N48)</f>
        <v>5000</v>
      </c>
      <c r="E48" s="156">
        <f>E49</f>
        <v>5000</v>
      </c>
      <c r="F48" s="156">
        <f aca="true" t="shared" si="16" ref="F48:P48">F49</f>
        <v>0</v>
      </c>
      <c r="G48" s="156">
        <f t="shared" si="16"/>
        <v>0</v>
      </c>
      <c r="H48" s="156">
        <f t="shared" si="16"/>
        <v>0</v>
      </c>
      <c r="I48" s="156">
        <f t="shared" si="16"/>
        <v>0</v>
      </c>
      <c r="J48" s="156">
        <f t="shared" si="16"/>
        <v>0</v>
      </c>
      <c r="K48" s="156">
        <f t="shared" si="16"/>
        <v>0</v>
      </c>
      <c r="L48" s="156">
        <f t="shared" si="16"/>
        <v>0</v>
      </c>
      <c r="M48" s="156">
        <f t="shared" si="16"/>
        <v>0</v>
      </c>
      <c r="N48" s="156">
        <f t="shared" si="16"/>
        <v>0</v>
      </c>
      <c r="O48" s="156">
        <f t="shared" si="16"/>
        <v>5000</v>
      </c>
      <c r="P48" s="156">
        <f t="shared" si="16"/>
        <v>5000</v>
      </c>
    </row>
    <row r="49" spans="1:16" ht="12.75">
      <c r="A49" s="129">
        <v>32</v>
      </c>
      <c r="B49" s="130" t="s">
        <v>23</v>
      </c>
      <c r="C49" s="136"/>
      <c r="D49" s="130">
        <f t="shared" si="15"/>
        <v>5000</v>
      </c>
      <c r="E49" s="136">
        <f>E50+E53+E55</f>
        <v>5000</v>
      </c>
      <c r="F49" s="136">
        <f>F50+F53+F55</f>
        <v>0</v>
      </c>
      <c r="G49" s="136">
        <f>G50+G53+G55</f>
        <v>0</v>
      </c>
      <c r="H49" s="136">
        <f aca="true" t="shared" si="17" ref="H49:P49">H50+H53+H55</f>
        <v>0</v>
      </c>
      <c r="I49" s="136">
        <f t="shared" si="17"/>
        <v>0</v>
      </c>
      <c r="J49" s="136">
        <f t="shared" si="17"/>
        <v>0</v>
      </c>
      <c r="K49" s="136">
        <f t="shared" si="17"/>
        <v>0</v>
      </c>
      <c r="L49" s="136">
        <f t="shared" si="17"/>
        <v>0</v>
      </c>
      <c r="M49" s="136">
        <f t="shared" si="17"/>
        <v>0</v>
      </c>
      <c r="N49" s="136">
        <f t="shared" si="17"/>
        <v>0</v>
      </c>
      <c r="O49" s="136">
        <f>O50+O53+O55</f>
        <v>5000</v>
      </c>
      <c r="P49" s="136">
        <f t="shared" si="17"/>
        <v>5000</v>
      </c>
    </row>
    <row r="50" spans="1:16" ht="12.75">
      <c r="A50" s="117">
        <v>321</v>
      </c>
      <c r="B50" s="123" t="s">
        <v>25</v>
      </c>
      <c r="C50" s="127"/>
      <c r="D50" s="132">
        <f t="shared" si="15"/>
        <v>4000</v>
      </c>
      <c r="E50" s="158">
        <f>E51+E52</f>
        <v>4000</v>
      </c>
      <c r="F50" s="158">
        <f>F51+F52</f>
        <v>0</v>
      </c>
      <c r="G50" s="158">
        <f>G51+G52</f>
        <v>0</v>
      </c>
      <c r="H50" s="158">
        <f>H51+H52</f>
        <v>0</v>
      </c>
      <c r="I50" s="158">
        <f>I51+I52</f>
        <v>0</v>
      </c>
      <c r="J50" s="158">
        <f>SUM(J51:J52)</f>
        <v>0</v>
      </c>
      <c r="K50" s="158">
        <f>SUM(K51:K52)</f>
        <v>0</v>
      </c>
      <c r="L50" s="158">
        <f>SUM(L51:L53)</f>
        <v>0</v>
      </c>
      <c r="M50" s="158">
        <f>SUM(M51:M53)</f>
        <v>0</v>
      </c>
      <c r="N50" s="158">
        <f>SUM(N51:N53)</f>
        <v>0</v>
      </c>
      <c r="O50" s="132">
        <f>SUM(O51:O52)</f>
        <v>4000</v>
      </c>
      <c r="P50" s="132">
        <f>SUM(P51:P52)</f>
        <v>4000</v>
      </c>
    </row>
    <row r="51" spans="1:16" ht="12.75">
      <c r="A51" s="112">
        <v>3211</v>
      </c>
      <c r="B51" s="113" t="s">
        <v>126</v>
      </c>
      <c r="C51" s="127"/>
      <c r="D51" s="133">
        <f t="shared" si="15"/>
        <v>1000</v>
      </c>
      <c r="E51" s="187">
        <v>1000</v>
      </c>
      <c r="F51" s="133"/>
      <c r="G51" s="179"/>
      <c r="H51" s="133"/>
      <c r="I51" s="133"/>
      <c r="J51" s="133"/>
      <c r="K51" s="133"/>
      <c r="L51" s="133"/>
      <c r="M51" s="133"/>
      <c r="N51" s="133"/>
      <c r="O51" s="133">
        <f>D51</f>
        <v>1000</v>
      </c>
      <c r="P51" s="133">
        <f>O51</f>
        <v>1000</v>
      </c>
    </row>
    <row r="52" spans="1:16" ht="12.75">
      <c r="A52" s="112">
        <v>3213</v>
      </c>
      <c r="B52" s="113" t="s">
        <v>127</v>
      </c>
      <c r="C52" s="127"/>
      <c r="D52" s="133">
        <f t="shared" si="15"/>
        <v>3000</v>
      </c>
      <c r="E52" s="187">
        <v>3000</v>
      </c>
      <c r="F52" s="127"/>
      <c r="G52" s="127"/>
      <c r="H52" s="127"/>
      <c r="I52" s="133"/>
      <c r="J52" s="133"/>
      <c r="K52" s="133"/>
      <c r="L52" s="127"/>
      <c r="M52" s="127"/>
      <c r="N52" s="127"/>
      <c r="O52" s="133">
        <f>D52</f>
        <v>3000</v>
      </c>
      <c r="P52" s="133">
        <f>O52</f>
        <v>3000</v>
      </c>
    </row>
    <row r="53" spans="1:16" ht="12.75">
      <c r="A53" s="117">
        <v>322</v>
      </c>
      <c r="B53" s="123" t="s">
        <v>25</v>
      </c>
      <c r="C53" s="127"/>
      <c r="D53" s="132">
        <f t="shared" si="15"/>
        <v>500</v>
      </c>
      <c r="E53" s="158">
        <f aca="true" t="shared" si="18" ref="E53:P53">E54</f>
        <v>500</v>
      </c>
      <c r="F53" s="158">
        <f t="shared" si="18"/>
        <v>0</v>
      </c>
      <c r="G53" s="158">
        <f t="shared" si="18"/>
        <v>0</v>
      </c>
      <c r="H53" s="158">
        <f t="shared" si="18"/>
        <v>0</v>
      </c>
      <c r="I53" s="158">
        <f t="shared" si="18"/>
        <v>0</v>
      </c>
      <c r="J53" s="158">
        <f t="shared" si="18"/>
        <v>0</v>
      </c>
      <c r="K53" s="158">
        <f t="shared" si="18"/>
        <v>0</v>
      </c>
      <c r="L53" s="158">
        <f t="shared" si="18"/>
        <v>0</v>
      </c>
      <c r="M53" s="158">
        <f t="shared" si="18"/>
        <v>0</v>
      </c>
      <c r="N53" s="158">
        <f t="shared" si="18"/>
        <v>0</v>
      </c>
      <c r="O53" s="158">
        <f t="shared" si="18"/>
        <v>500</v>
      </c>
      <c r="P53" s="158">
        <f t="shared" si="18"/>
        <v>500</v>
      </c>
    </row>
    <row r="54" spans="1:16" ht="25.5">
      <c r="A54" s="112">
        <v>3221</v>
      </c>
      <c r="B54" s="113" t="s">
        <v>179</v>
      </c>
      <c r="C54" s="127"/>
      <c r="D54" s="133">
        <f t="shared" si="15"/>
        <v>500</v>
      </c>
      <c r="E54" s="187">
        <v>500</v>
      </c>
      <c r="F54" s="133"/>
      <c r="G54" s="179"/>
      <c r="H54" s="133">
        <v>0</v>
      </c>
      <c r="I54" s="133"/>
      <c r="J54" s="133"/>
      <c r="K54" s="188">
        <v>0</v>
      </c>
      <c r="L54" s="133"/>
      <c r="M54" s="133"/>
      <c r="N54" s="133"/>
      <c r="O54" s="133">
        <f>D54</f>
        <v>500</v>
      </c>
      <c r="P54" s="133">
        <f>O54</f>
        <v>500</v>
      </c>
    </row>
    <row r="55" spans="1:16" ht="12.75">
      <c r="A55" s="117">
        <v>329</v>
      </c>
      <c r="B55" s="123" t="s">
        <v>25</v>
      </c>
      <c r="C55" s="127"/>
      <c r="D55" s="132">
        <f t="shared" si="15"/>
        <v>500</v>
      </c>
      <c r="E55" s="158">
        <f aca="true" t="shared" si="19" ref="E55:P55">E56</f>
        <v>500</v>
      </c>
      <c r="F55" s="158">
        <f t="shared" si="19"/>
        <v>0</v>
      </c>
      <c r="G55" s="158">
        <f t="shared" si="19"/>
        <v>0</v>
      </c>
      <c r="H55" s="158">
        <f t="shared" si="19"/>
        <v>0</v>
      </c>
      <c r="I55" s="158">
        <f t="shared" si="19"/>
        <v>0</v>
      </c>
      <c r="J55" s="158">
        <f t="shared" si="19"/>
        <v>0</v>
      </c>
      <c r="K55" s="158">
        <f t="shared" si="19"/>
        <v>0</v>
      </c>
      <c r="L55" s="158">
        <f t="shared" si="19"/>
        <v>0</v>
      </c>
      <c r="M55" s="158">
        <f t="shared" si="19"/>
        <v>0</v>
      </c>
      <c r="N55" s="158">
        <f t="shared" si="19"/>
        <v>0</v>
      </c>
      <c r="O55" s="158">
        <f t="shared" si="19"/>
        <v>500</v>
      </c>
      <c r="P55" s="158">
        <f t="shared" si="19"/>
        <v>500</v>
      </c>
    </row>
    <row r="56" spans="1:16" ht="12.75">
      <c r="A56" s="112">
        <v>3293</v>
      </c>
      <c r="B56" s="113" t="s">
        <v>141</v>
      </c>
      <c r="C56" s="127"/>
      <c r="D56" s="133">
        <f t="shared" si="15"/>
        <v>500</v>
      </c>
      <c r="E56" s="187">
        <v>500</v>
      </c>
      <c r="F56" s="133"/>
      <c r="G56" s="179"/>
      <c r="H56" s="133">
        <v>0</v>
      </c>
      <c r="I56" s="133"/>
      <c r="J56" s="133"/>
      <c r="K56" s="188">
        <v>0</v>
      </c>
      <c r="L56" s="133"/>
      <c r="M56" s="133"/>
      <c r="N56" s="133"/>
      <c r="O56" s="133">
        <f>D56</f>
        <v>500</v>
      </c>
      <c r="P56" s="133">
        <f>O56</f>
        <v>500</v>
      </c>
    </row>
    <row r="57" spans="1:16" ht="12.75">
      <c r="A57" s="112"/>
      <c r="B57" s="113"/>
      <c r="C57" s="113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</row>
    <row r="58" spans="1:16" ht="24">
      <c r="A58" s="124" t="s">
        <v>60</v>
      </c>
      <c r="B58" s="124" t="s">
        <v>61</v>
      </c>
      <c r="C58" s="124"/>
      <c r="D58" s="156">
        <f>SUM(E58:N58)</f>
        <v>32560.06</v>
      </c>
      <c r="E58" s="156">
        <f>E59</f>
        <v>32560.06</v>
      </c>
      <c r="F58" s="156">
        <f aca="true" t="shared" si="20" ref="F58:P59">F59</f>
        <v>0</v>
      </c>
      <c r="G58" s="156">
        <f t="shared" si="20"/>
        <v>0</v>
      </c>
      <c r="H58" s="156">
        <f t="shared" si="20"/>
        <v>0</v>
      </c>
      <c r="I58" s="156">
        <f t="shared" si="20"/>
        <v>0</v>
      </c>
      <c r="J58" s="156">
        <f t="shared" si="20"/>
        <v>0</v>
      </c>
      <c r="K58" s="156">
        <f t="shared" si="20"/>
        <v>0</v>
      </c>
      <c r="L58" s="156">
        <f t="shared" si="20"/>
        <v>0</v>
      </c>
      <c r="M58" s="156">
        <f t="shared" si="20"/>
        <v>0</v>
      </c>
      <c r="N58" s="156">
        <f t="shared" si="20"/>
        <v>0</v>
      </c>
      <c r="O58" s="156">
        <f t="shared" si="20"/>
        <v>24060.06</v>
      </c>
      <c r="P58" s="156">
        <f t="shared" si="20"/>
        <v>24060.06</v>
      </c>
    </row>
    <row r="59" spans="1:16" ht="12.75">
      <c r="A59" s="129">
        <v>32</v>
      </c>
      <c r="B59" s="130" t="s">
        <v>23</v>
      </c>
      <c r="C59" s="136"/>
      <c r="D59" s="130">
        <f>SUM(E59:N59)</f>
        <v>32560.06</v>
      </c>
      <c r="E59" s="136">
        <f>E60</f>
        <v>32560.06</v>
      </c>
      <c r="F59" s="136">
        <f t="shared" si="20"/>
        <v>0</v>
      </c>
      <c r="G59" s="136">
        <f t="shared" si="20"/>
        <v>0</v>
      </c>
      <c r="H59" s="136">
        <f t="shared" si="20"/>
        <v>0</v>
      </c>
      <c r="I59" s="136">
        <f t="shared" si="20"/>
        <v>0</v>
      </c>
      <c r="J59" s="136">
        <f t="shared" si="20"/>
        <v>0</v>
      </c>
      <c r="K59" s="136">
        <f t="shared" si="20"/>
        <v>0</v>
      </c>
      <c r="L59" s="136">
        <f t="shared" si="20"/>
        <v>0</v>
      </c>
      <c r="M59" s="136">
        <f t="shared" si="20"/>
        <v>0</v>
      </c>
      <c r="N59" s="136">
        <f t="shared" si="20"/>
        <v>0</v>
      </c>
      <c r="O59" s="136">
        <f t="shared" si="20"/>
        <v>24060.06</v>
      </c>
      <c r="P59" s="136">
        <f t="shared" si="20"/>
        <v>24060.06</v>
      </c>
    </row>
    <row r="60" spans="1:16" ht="12.75">
      <c r="A60" s="117">
        <v>329</v>
      </c>
      <c r="B60" s="123" t="s">
        <v>25</v>
      </c>
      <c r="C60" s="127"/>
      <c r="D60" s="132">
        <f>SUM(E60:N60)</f>
        <v>32560.06</v>
      </c>
      <c r="E60" s="158">
        <f>SUM(E61:E62)</f>
        <v>32560.06</v>
      </c>
      <c r="F60" s="158">
        <f aca="true" t="shared" si="21" ref="F60:P60">F62</f>
        <v>0</v>
      </c>
      <c r="G60" s="158">
        <f t="shared" si="21"/>
        <v>0</v>
      </c>
      <c r="H60" s="158">
        <f t="shared" si="21"/>
        <v>0</v>
      </c>
      <c r="I60" s="158">
        <f t="shared" si="21"/>
        <v>0</v>
      </c>
      <c r="J60" s="158">
        <f t="shared" si="21"/>
        <v>0</v>
      </c>
      <c r="K60" s="158">
        <f t="shared" si="21"/>
        <v>0</v>
      </c>
      <c r="L60" s="158">
        <f t="shared" si="21"/>
        <v>0</v>
      </c>
      <c r="M60" s="158">
        <f t="shared" si="21"/>
        <v>0</v>
      </c>
      <c r="N60" s="158">
        <f t="shared" si="21"/>
        <v>0</v>
      </c>
      <c r="O60" s="158">
        <f t="shared" si="21"/>
        <v>24060.06</v>
      </c>
      <c r="P60" s="158">
        <f t="shared" si="21"/>
        <v>24060.06</v>
      </c>
    </row>
    <row r="61" spans="1:16" ht="25.5">
      <c r="A61" s="112">
        <v>3291</v>
      </c>
      <c r="B61" s="113" t="s">
        <v>209</v>
      </c>
      <c r="C61" s="127"/>
      <c r="D61" s="133">
        <f>SUM(E61:N61)</f>
        <v>8500</v>
      </c>
      <c r="E61" s="187">
        <v>8500</v>
      </c>
      <c r="F61" s="133"/>
      <c r="G61" s="179"/>
      <c r="H61" s="133">
        <v>0</v>
      </c>
      <c r="I61" s="133"/>
      <c r="J61" s="133"/>
      <c r="K61" s="188">
        <v>0</v>
      </c>
      <c r="L61" s="133"/>
      <c r="M61" s="133"/>
      <c r="N61" s="133"/>
      <c r="O61" s="133">
        <f>D61</f>
        <v>8500</v>
      </c>
      <c r="P61" s="133">
        <f>O61</f>
        <v>8500</v>
      </c>
    </row>
    <row r="62" spans="1:16" ht="12.75">
      <c r="A62" s="112">
        <v>3299</v>
      </c>
      <c r="B62" s="113" t="s">
        <v>208</v>
      </c>
      <c r="C62" s="127"/>
      <c r="D62" s="133">
        <f>SUM(E62:N62)</f>
        <v>24060.06</v>
      </c>
      <c r="E62" s="194">
        <v>24060.06</v>
      </c>
      <c r="F62" s="133"/>
      <c r="G62" s="179"/>
      <c r="H62" s="133">
        <v>0</v>
      </c>
      <c r="I62" s="133"/>
      <c r="J62" s="133"/>
      <c r="K62" s="188">
        <v>0</v>
      </c>
      <c r="L62" s="133"/>
      <c r="M62" s="133"/>
      <c r="N62" s="133"/>
      <c r="O62" s="133">
        <f>D62</f>
        <v>24060.06</v>
      </c>
      <c r="P62" s="133">
        <f>O62</f>
        <v>24060.06</v>
      </c>
    </row>
    <row r="63" spans="1:16" ht="12.75">
      <c r="A63" s="112"/>
      <c r="B63" s="113"/>
      <c r="C63" s="113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</row>
    <row r="64" spans="1:16" ht="12.75">
      <c r="A64" s="112"/>
      <c r="B64" s="113"/>
      <c r="C64" s="113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</row>
    <row r="65" spans="1:16" ht="24" hidden="1">
      <c r="A65" s="124" t="s">
        <v>60</v>
      </c>
      <c r="B65" s="124" t="s">
        <v>61</v>
      </c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</row>
    <row r="66" spans="1:16" ht="12.75" hidden="1">
      <c r="A66" s="112"/>
      <c r="B66" s="113"/>
      <c r="C66" s="113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</row>
    <row r="67" spans="1:16" ht="24" hidden="1">
      <c r="A67" s="124" t="s">
        <v>62</v>
      </c>
      <c r="B67" s="124" t="s">
        <v>63</v>
      </c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</row>
    <row r="68" spans="1:16" ht="12.75" hidden="1">
      <c r="A68" s="112"/>
      <c r="B68" s="113"/>
      <c r="C68" s="113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</row>
    <row r="69" spans="1:16" ht="24" hidden="1">
      <c r="A69" s="124" t="s">
        <v>64</v>
      </c>
      <c r="B69" s="124" t="s">
        <v>65</v>
      </c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</row>
    <row r="70" spans="1:16" ht="12.75" hidden="1">
      <c r="A70" s="112"/>
      <c r="B70" s="113"/>
      <c r="C70" s="113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</row>
    <row r="71" spans="1:16" ht="24" hidden="1">
      <c r="A71" s="124" t="s">
        <v>66</v>
      </c>
      <c r="B71" s="124" t="s">
        <v>67</v>
      </c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</row>
    <row r="72" spans="1:16" ht="12.75" hidden="1">
      <c r="A72" s="112"/>
      <c r="B72" s="113"/>
      <c r="C72" s="113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</row>
    <row r="73" spans="1:16" ht="24" hidden="1">
      <c r="A73" s="124" t="s">
        <v>68</v>
      </c>
      <c r="B73" s="124" t="s">
        <v>69</v>
      </c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</row>
    <row r="74" spans="1:16" ht="12.75" hidden="1">
      <c r="A74" s="112"/>
      <c r="B74" s="113"/>
      <c r="C74" s="113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</row>
    <row r="75" spans="1:16" ht="24" hidden="1">
      <c r="A75" s="124" t="s">
        <v>70</v>
      </c>
      <c r="B75" s="124" t="s">
        <v>71</v>
      </c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</row>
    <row r="76" spans="1:16" ht="12.75" hidden="1">
      <c r="A76" s="112"/>
      <c r="B76" s="113"/>
      <c r="C76" s="113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</row>
    <row r="77" spans="1:16" ht="24">
      <c r="A77" s="124" t="s">
        <v>193</v>
      </c>
      <c r="B77" s="124" t="s">
        <v>194</v>
      </c>
      <c r="C77" s="156"/>
      <c r="D77" s="156">
        <f>D78+D92</f>
        <v>226500</v>
      </c>
      <c r="E77" s="156">
        <f>E78+E92</f>
        <v>226500</v>
      </c>
      <c r="F77" s="156">
        <f aca="true" t="shared" si="22" ref="F77:N77">F78+F92</f>
        <v>0</v>
      </c>
      <c r="G77" s="156"/>
      <c r="H77" s="156">
        <f t="shared" si="22"/>
        <v>0</v>
      </c>
      <c r="I77" s="156">
        <f t="shared" si="22"/>
        <v>0</v>
      </c>
      <c r="J77" s="156"/>
      <c r="K77" s="156">
        <f>K78+K92</f>
        <v>0</v>
      </c>
      <c r="L77" s="156">
        <f t="shared" si="22"/>
        <v>0</v>
      </c>
      <c r="M77" s="156">
        <f t="shared" si="22"/>
        <v>0</v>
      </c>
      <c r="N77" s="156">
        <f t="shared" si="22"/>
        <v>0</v>
      </c>
      <c r="O77" s="156">
        <f>O78+O92</f>
        <v>226500</v>
      </c>
      <c r="P77" s="156">
        <f>P78+P92</f>
        <v>226500</v>
      </c>
    </row>
    <row r="78" spans="1:16" ht="12.75">
      <c r="A78" s="231" t="s">
        <v>147</v>
      </c>
      <c r="B78" s="232"/>
      <c r="C78" s="145"/>
      <c r="D78" s="145">
        <f aca="true" t="shared" si="23" ref="D78:D105">SUM(E78:N78)</f>
        <v>33975</v>
      </c>
      <c r="E78" s="145">
        <f aca="true" t="shared" si="24" ref="E78:N78">E79</f>
        <v>33975</v>
      </c>
      <c r="F78" s="145">
        <f t="shared" si="24"/>
        <v>0</v>
      </c>
      <c r="G78" s="145"/>
      <c r="H78" s="145">
        <f t="shared" si="24"/>
        <v>0</v>
      </c>
      <c r="I78" s="145">
        <f t="shared" si="24"/>
        <v>0</v>
      </c>
      <c r="J78" s="145"/>
      <c r="K78" s="145">
        <f t="shared" si="24"/>
        <v>0</v>
      </c>
      <c r="L78" s="145">
        <f t="shared" si="24"/>
        <v>0</v>
      </c>
      <c r="M78" s="145">
        <f t="shared" si="24"/>
        <v>0</v>
      </c>
      <c r="N78" s="145">
        <f t="shared" si="24"/>
        <v>0</v>
      </c>
      <c r="O78" s="145">
        <f>O79</f>
        <v>33975</v>
      </c>
      <c r="P78" s="145">
        <f>P79</f>
        <v>33975</v>
      </c>
    </row>
    <row r="79" spans="1:16" ht="12.75">
      <c r="A79" s="142">
        <v>3</v>
      </c>
      <c r="B79" s="143" t="s">
        <v>88</v>
      </c>
      <c r="C79" s="136"/>
      <c r="D79" s="136">
        <f t="shared" si="23"/>
        <v>33975</v>
      </c>
      <c r="E79" s="136">
        <f>E80+E88</f>
        <v>33975</v>
      </c>
      <c r="F79" s="136">
        <f aca="true" t="shared" si="25" ref="F79:N79">F80+F88</f>
        <v>0</v>
      </c>
      <c r="G79" s="136"/>
      <c r="H79" s="136">
        <f t="shared" si="25"/>
        <v>0</v>
      </c>
      <c r="I79" s="136">
        <f t="shared" si="25"/>
        <v>0</v>
      </c>
      <c r="J79" s="136"/>
      <c r="K79" s="136">
        <f>K80+K88</f>
        <v>0</v>
      </c>
      <c r="L79" s="136">
        <f t="shared" si="25"/>
        <v>0</v>
      </c>
      <c r="M79" s="136">
        <f t="shared" si="25"/>
        <v>0</v>
      </c>
      <c r="N79" s="136">
        <f t="shared" si="25"/>
        <v>0</v>
      </c>
      <c r="O79" s="136">
        <f>O80+O88</f>
        <v>33975</v>
      </c>
      <c r="P79" s="136">
        <f>P80+P88</f>
        <v>33975</v>
      </c>
    </row>
    <row r="80" spans="1:16" ht="12.75">
      <c r="A80" s="129">
        <v>31</v>
      </c>
      <c r="B80" s="130" t="s">
        <v>19</v>
      </c>
      <c r="C80" s="131"/>
      <c r="D80" s="131">
        <f t="shared" si="23"/>
        <v>33817.5</v>
      </c>
      <c r="E80" s="131">
        <f>E81+E85+E83</f>
        <v>33817.5</v>
      </c>
      <c r="F80" s="131">
        <f aca="true" t="shared" si="26" ref="F80:N80">F81+F85</f>
        <v>0</v>
      </c>
      <c r="G80" s="131"/>
      <c r="H80" s="131">
        <f t="shared" si="26"/>
        <v>0</v>
      </c>
      <c r="I80" s="131">
        <f t="shared" si="26"/>
        <v>0</v>
      </c>
      <c r="J80" s="131"/>
      <c r="K80" s="131">
        <f>K81+K85</f>
        <v>0</v>
      </c>
      <c r="L80" s="131">
        <f t="shared" si="26"/>
        <v>0</v>
      </c>
      <c r="M80" s="131">
        <f t="shared" si="26"/>
        <v>0</v>
      </c>
      <c r="N80" s="131">
        <f t="shared" si="26"/>
        <v>0</v>
      </c>
      <c r="O80" s="131">
        <f>O81+O83+O85</f>
        <v>33817.5</v>
      </c>
      <c r="P80" s="131">
        <f>P81+P83+P85</f>
        <v>33817.5</v>
      </c>
    </row>
    <row r="81" spans="1:16" ht="12.75">
      <c r="A81" s="117">
        <v>311</v>
      </c>
      <c r="B81" s="123" t="s">
        <v>20</v>
      </c>
      <c r="C81" s="132"/>
      <c r="D81" s="132">
        <f t="shared" si="23"/>
        <v>28192.5</v>
      </c>
      <c r="E81" s="132">
        <f>E82</f>
        <v>28192.5</v>
      </c>
      <c r="F81" s="132">
        <f aca="true" t="shared" si="27" ref="F81:N81">F82</f>
        <v>0</v>
      </c>
      <c r="G81" s="132"/>
      <c r="H81" s="132">
        <f t="shared" si="27"/>
        <v>0</v>
      </c>
      <c r="I81" s="132">
        <f t="shared" si="27"/>
        <v>0</v>
      </c>
      <c r="J81" s="132"/>
      <c r="K81" s="132">
        <f t="shared" si="27"/>
        <v>0</v>
      </c>
      <c r="L81" s="132">
        <f t="shared" si="27"/>
        <v>0</v>
      </c>
      <c r="M81" s="132">
        <f t="shared" si="27"/>
        <v>0</v>
      </c>
      <c r="N81" s="132">
        <f t="shared" si="27"/>
        <v>0</v>
      </c>
      <c r="O81" s="132">
        <f>O82</f>
        <v>28192.5</v>
      </c>
      <c r="P81" s="132">
        <f>P82</f>
        <v>28192.5</v>
      </c>
    </row>
    <row r="82" spans="1:16" ht="12.75">
      <c r="A82" s="112">
        <v>3111</v>
      </c>
      <c r="B82" s="113" t="s">
        <v>119</v>
      </c>
      <c r="C82" s="133"/>
      <c r="D82" s="133">
        <f t="shared" si="23"/>
        <v>28192.5</v>
      </c>
      <c r="E82" s="133">
        <f>(105000+20300)/7*10*0.15*1.05</f>
        <v>28192.5</v>
      </c>
      <c r="F82" s="133"/>
      <c r="G82" s="133"/>
      <c r="H82" s="133"/>
      <c r="I82" s="133"/>
      <c r="J82" s="133"/>
      <c r="K82" s="133"/>
      <c r="L82" s="133"/>
      <c r="M82" s="133"/>
      <c r="N82" s="133"/>
      <c r="O82" s="133">
        <f>D82</f>
        <v>28192.5</v>
      </c>
      <c r="P82" s="133">
        <f>O82</f>
        <v>28192.5</v>
      </c>
    </row>
    <row r="83" spans="1:16" ht="12.75">
      <c r="A83" s="117">
        <v>312</v>
      </c>
      <c r="B83" s="123" t="s">
        <v>21</v>
      </c>
      <c r="C83" s="132"/>
      <c r="D83" s="132">
        <f t="shared" si="23"/>
        <v>967.5000000000001</v>
      </c>
      <c r="E83" s="132">
        <f>SUM(E84)</f>
        <v>967.5000000000001</v>
      </c>
      <c r="F83" s="132">
        <f>SUM(F84:F85)</f>
        <v>0</v>
      </c>
      <c r="G83" s="132"/>
      <c r="H83" s="132">
        <f>SUM(H84:H85)</f>
        <v>0</v>
      </c>
      <c r="I83" s="132">
        <f>SUM(I84:I85)</f>
        <v>0</v>
      </c>
      <c r="J83" s="132"/>
      <c r="K83" s="132">
        <f>SUM(K84:K85)</f>
        <v>0</v>
      </c>
      <c r="L83" s="132">
        <f>SUM(L84:L85)</f>
        <v>0</v>
      </c>
      <c r="M83" s="132">
        <f>SUM(M84:M85)</f>
        <v>0</v>
      </c>
      <c r="N83" s="132">
        <f>SUM(N84:N85)</f>
        <v>0</v>
      </c>
      <c r="O83" s="132">
        <f>O84</f>
        <v>967.5000000000001</v>
      </c>
      <c r="P83" s="132">
        <f>P84</f>
        <v>967.5000000000001</v>
      </c>
    </row>
    <row r="84" spans="1:16" ht="12.75">
      <c r="A84" s="112">
        <v>3121</v>
      </c>
      <c r="B84" s="113" t="s">
        <v>21</v>
      </c>
      <c r="C84" s="133"/>
      <c r="D84" s="133">
        <f t="shared" si="23"/>
        <v>967.5000000000001</v>
      </c>
      <c r="E84" s="133">
        <f>4300/7*10*0.15*1.05</f>
        <v>967.5000000000001</v>
      </c>
      <c r="F84" s="133"/>
      <c r="G84" s="133"/>
      <c r="H84" s="133"/>
      <c r="I84" s="133"/>
      <c r="J84" s="133"/>
      <c r="K84" s="133"/>
      <c r="L84" s="133"/>
      <c r="M84" s="133"/>
      <c r="N84" s="133"/>
      <c r="O84" s="133">
        <f>D84</f>
        <v>967.5000000000001</v>
      </c>
      <c r="P84" s="133">
        <f>O84</f>
        <v>967.5000000000001</v>
      </c>
    </row>
    <row r="85" spans="1:16" ht="12.75">
      <c r="A85" s="117">
        <v>313</v>
      </c>
      <c r="B85" s="123" t="s">
        <v>22</v>
      </c>
      <c r="C85" s="132"/>
      <c r="D85" s="132">
        <f t="shared" si="23"/>
        <v>4657.5</v>
      </c>
      <c r="E85" s="132">
        <f>SUM(E86:E87)</f>
        <v>4657.5</v>
      </c>
      <c r="F85" s="132">
        <f>SUM(F86:F87)</f>
        <v>0</v>
      </c>
      <c r="G85" s="132"/>
      <c r="H85" s="132">
        <f>SUM(H86:H87)</f>
        <v>0</v>
      </c>
      <c r="I85" s="132">
        <f>SUM(I86:I87)</f>
        <v>0</v>
      </c>
      <c r="J85" s="132"/>
      <c r="K85" s="132">
        <f>SUM(K86:K87)</f>
        <v>0</v>
      </c>
      <c r="L85" s="132">
        <f>SUM(L86:L87)</f>
        <v>0</v>
      </c>
      <c r="M85" s="132">
        <f>SUM(M86:M87)</f>
        <v>0</v>
      </c>
      <c r="N85" s="132">
        <f>SUM(N86:N87)</f>
        <v>0</v>
      </c>
      <c r="O85" s="132">
        <f>O86</f>
        <v>4657.5</v>
      </c>
      <c r="P85" s="132">
        <f>P86</f>
        <v>4657.5</v>
      </c>
    </row>
    <row r="86" spans="1:16" ht="25.5">
      <c r="A86" s="112">
        <v>3132</v>
      </c>
      <c r="B86" s="113" t="s">
        <v>122</v>
      </c>
      <c r="C86" s="133"/>
      <c r="D86" s="133">
        <f t="shared" si="23"/>
        <v>4657.5</v>
      </c>
      <c r="E86" s="133">
        <f>20700/7*10*0.15*1.05</f>
        <v>4657.5</v>
      </c>
      <c r="F86" s="133"/>
      <c r="G86" s="133"/>
      <c r="H86" s="133"/>
      <c r="I86" s="133"/>
      <c r="J86" s="133"/>
      <c r="K86" s="133"/>
      <c r="L86" s="133"/>
      <c r="M86" s="133"/>
      <c r="N86" s="133"/>
      <c r="O86" s="133">
        <f>D86</f>
        <v>4657.5</v>
      </c>
      <c r="P86" s="133">
        <f>O86</f>
        <v>4657.5</v>
      </c>
    </row>
    <row r="87" spans="1:16" ht="12.75">
      <c r="A87" s="112"/>
      <c r="B87" s="113"/>
      <c r="C87" s="133"/>
      <c r="D87" s="133">
        <f t="shared" si="23"/>
        <v>0</v>
      </c>
      <c r="E87" s="133">
        <v>0</v>
      </c>
      <c r="F87" s="133"/>
      <c r="G87" s="133"/>
      <c r="H87" s="133"/>
      <c r="I87" s="133"/>
      <c r="J87" s="133"/>
      <c r="K87" s="133">
        <v>0</v>
      </c>
      <c r="L87" s="133"/>
      <c r="M87" s="133"/>
      <c r="N87" s="133"/>
      <c r="O87" s="133">
        <f>D87</f>
        <v>0</v>
      </c>
      <c r="P87" s="133">
        <f>O87</f>
        <v>0</v>
      </c>
    </row>
    <row r="88" spans="1:16" ht="12.75">
      <c r="A88" s="129">
        <v>32</v>
      </c>
      <c r="B88" s="130" t="s">
        <v>23</v>
      </c>
      <c r="C88" s="131"/>
      <c r="D88" s="131">
        <f t="shared" si="23"/>
        <v>157.5</v>
      </c>
      <c r="E88" s="131">
        <f aca="true" t="shared" si="28" ref="E88:N89">E89</f>
        <v>157.5</v>
      </c>
      <c r="F88" s="131">
        <f t="shared" si="28"/>
        <v>0</v>
      </c>
      <c r="G88" s="131"/>
      <c r="H88" s="131">
        <f t="shared" si="28"/>
        <v>0</v>
      </c>
      <c r="I88" s="131">
        <f t="shared" si="28"/>
        <v>0</v>
      </c>
      <c r="J88" s="131"/>
      <c r="K88" s="131">
        <f t="shared" si="28"/>
        <v>0</v>
      </c>
      <c r="L88" s="131">
        <f t="shared" si="28"/>
        <v>0</v>
      </c>
      <c r="M88" s="131">
        <f t="shared" si="28"/>
        <v>0</v>
      </c>
      <c r="N88" s="131">
        <f t="shared" si="28"/>
        <v>0</v>
      </c>
      <c r="O88" s="131">
        <f>O89</f>
        <v>157.5</v>
      </c>
      <c r="P88" s="131">
        <f>P89</f>
        <v>157.5</v>
      </c>
    </row>
    <row r="89" spans="1:16" ht="12.75">
      <c r="A89" s="117">
        <v>321</v>
      </c>
      <c r="B89" s="123" t="s">
        <v>24</v>
      </c>
      <c r="C89" s="132"/>
      <c r="D89" s="132">
        <f t="shared" si="23"/>
        <v>157.5</v>
      </c>
      <c r="E89" s="132">
        <f t="shared" si="28"/>
        <v>157.5</v>
      </c>
      <c r="F89" s="132">
        <f t="shared" si="28"/>
        <v>0</v>
      </c>
      <c r="G89" s="132"/>
      <c r="H89" s="132">
        <f t="shared" si="28"/>
        <v>0</v>
      </c>
      <c r="I89" s="132">
        <f t="shared" si="28"/>
        <v>0</v>
      </c>
      <c r="J89" s="132"/>
      <c r="K89" s="132">
        <f t="shared" si="28"/>
        <v>0</v>
      </c>
      <c r="L89" s="132">
        <f t="shared" si="28"/>
        <v>0</v>
      </c>
      <c r="M89" s="132">
        <f t="shared" si="28"/>
        <v>0</v>
      </c>
      <c r="N89" s="132">
        <f t="shared" si="28"/>
        <v>0</v>
      </c>
      <c r="O89" s="132">
        <f>SUM(O90:O91)</f>
        <v>157.5</v>
      </c>
      <c r="P89" s="132">
        <f>SUM(P90:P91)</f>
        <v>157.5</v>
      </c>
    </row>
    <row r="90" spans="1:16" ht="12.75">
      <c r="A90" s="112">
        <v>3211</v>
      </c>
      <c r="B90" s="113" t="s">
        <v>126</v>
      </c>
      <c r="C90" s="133"/>
      <c r="D90" s="133">
        <f t="shared" si="23"/>
        <v>157.5</v>
      </c>
      <c r="E90" s="133">
        <f>1000*0.15*1.05</f>
        <v>157.5</v>
      </c>
      <c r="F90" s="133"/>
      <c r="G90" s="133"/>
      <c r="H90" s="133"/>
      <c r="I90" s="133"/>
      <c r="J90" s="133"/>
      <c r="K90" s="133"/>
      <c r="L90" s="133"/>
      <c r="M90" s="133"/>
      <c r="N90" s="133"/>
      <c r="O90" s="133">
        <f>D90</f>
        <v>157.5</v>
      </c>
      <c r="P90" s="133">
        <f>O90</f>
        <v>157.5</v>
      </c>
    </row>
    <row r="91" spans="1:16" ht="12.75">
      <c r="A91" s="112">
        <v>3212</v>
      </c>
      <c r="B91" s="113" t="s">
        <v>124</v>
      </c>
      <c r="C91" s="133"/>
      <c r="D91" s="133">
        <f t="shared" si="23"/>
        <v>0</v>
      </c>
      <c r="E91" s="133">
        <v>0</v>
      </c>
      <c r="F91" s="133"/>
      <c r="G91" s="133"/>
      <c r="H91" s="133"/>
      <c r="I91" s="133"/>
      <c r="J91" s="133"/>
      <c r="K91" s="133"/>
      <c r="L91" s="133"/>
      <c r="M91" s="133"/>
      <c r="N91" s="133"/>
      <c r="O91" s="133">
        <f>D91</f>
        <v>0</v>
      </c>
      <c r="P91" s="133">
        <f>O91</f>
        <v>0</v>
      </c>
    </row>
    <row r="92" spans="1:16" ht="12.75">
      <c r="A92" s="231" t="s">
        <v>148</v>
      </c>
      <c r="B92" s="232"/>
      <c r="C92" s="145"/>
      <c r="D92" s="145">
        <f t="shared" si="23"/>
        <v>192525</v>
      </c>
      <c r="E92" s="145">
        <f>E93</f>
        <v>192525</v>
      </c>
      <c r="F92" s="145">
        <f aca="true" t="shared" si="29" ref="F92:N92">F93</f>
        <v>0</v>
      </c>
      <c r="G92" s="145"/>
      <c r="H92" s="145">
        <f t="shared" si="29"/>
        <v>0</v>
      </c>
      <c r="I92" s="145">
        <f t="shared" si="29"/>
        <v>0</v>
      </c>
      <c r="J92" s="145"/>
      <c r="K92" s="145">
        <f>K93</f>
        <v>0</v>
      </c>
      <c r="L92" s="145">
        <f t="shared" si="29"/>
        <v>0</v>
      </c>
      <c r="M92" s="145">
        <f t="shared" si="29"/>
        <v>0</v>
      </c>
      <c r="N92" s="145">
        <f t="shared" si="29"/>
        <v>0</v>
      </c>
      <c r="O92" s="145">
        <f>O93</f>
        <v>192525</v>
      </c>
      <c r="P92" s="145">
        <f>P93</f>
        <v>192525</v>
      </c>
    </row>
    <row r="93" spans="1:16" ht="12.75">
      <c r="A93" s="142">
        <v>3</v>
      </c>
      <c r="B93" s="143" t="s">
        <v>88</v>
      </c>
      <c r="C93" s="136"/>
      <c r="D93" s="136">
        <f t="shared" si="23"/>
        <v>192525</v>
      </c>
      <c r="E93" s="136">
        <f>E94+E102</f>
        <v>192525</v>
      </c>
      <c r="F93" s="136">
        <f>F94+F102</f>
        <v>0</v>
      </c>
      <c r="G93" s="136"/>
      <c r="H93" s="136">
        <f>H94+H102</f>
        <v>0</v>
      </c>
      <c r="I93" s="136">
        <f>I94+I102</f>
        <v>0</v>
      </c>
      <c r="J93" s="136"/>
      <c r="K93" s="136">
        <f aca="true" t="shared" si="30" ref="K93:P93">K94+K102</f>
        <v>0</v>
      </c>
      <c r="L93" s="136">
        <f t="shared" si="30"/>
        <v>0</v>
      </c>
      <c r="M93" s="136">
        <f t="shared" si="30"/>
        <v>0</v>
      </c>
      <c r="N93" s="136">
        <f t="shared" si="30"/>
        <v>0</v>
      </c>
      <c r="O93" s="136">
        <f t="shared" si="30"/>
        <v>192525</v>
      </c>
      <c r="P93" s="136">
        <f t="shared" si="30"/>
        <v>192525</v>
      </c>
    </row>
    <row r="94" spans="1:16" ht="12.75">
      <c r="A94" s="129">
        <v>31</v>
      </c>
      <c r="B94" s="130" t="s">
        <v>19</v>
      </c>
      <c r="C94" s="131"/>
      <c r="D94" s="131">
        <f t="shared" si="23"/>
        <v>191632.5</v>
      </c>
      <c r="E94" s="131">
        <f>E95+E97+E99</f>
        <v>191632.5</v>
      </c>
      <c r="F94" s="131">
        <f>F95+F99</f>
        <v>0</v>
      </c>
      <c r="G94" s="131"/>
      <c r="H94" s="131">
        <f>H95+H99</f>
        <v>0</v>
      </c>
      <c r="I94" s="131">
        <f>I95+I99</f>
        <v>0</v>
      </c>
      <c r="J94" s="131"/>
      <c r="K94" s="131">
        <f>K95+K99</f>
        <v>0</v>
      </c>
      <c r="L94" s="131">
        <f>L95+L99</f>
        <v>0</v>
      </c>
      <c r="M94" s="131">
        <f>M95+M99</f>
        <v>0</v>
      </c>
      <c r="N94" s="131">
        <f>N95+N99</f>
        <v>0</v>
      </c>
      <c r="O94" s="131">
        <f>O95+O97+O99</f>
        <v>191632.5</v>
      </c>
      <c r="P94" s="131">
        <f>P95+P97+P99</f>
        <v>191632.5</v>
      </c>
    </row>
    <row r="95" spans="1:16" ht="12.75">
      <c r="A95" s="117">
        <v>311</v>
      </c>
      <c r="B95" s="123" t="s">
        <v>20</v>
      </c>
      <c r="C95" s="132"/>
      <c r="D95" s="132">
        <f t="shared" si="23"/>
        <v>159757.5</v>
      </c>
      <c r="E95" s="132">
        <f aca="true" t="shared" si="31" ref="E95:N95">E96</f>
        <v>159757.5</v>
      </c>
      <c r="F95" s="132">
        <f t="shared" si="31"/>
        <v>0</v>
      </c>
      <c r="G95" s="132"/>
      <c r="H95" s="132">
        <f t="shared" si="31"/>
        <v>0</v>
      </c>
      <c r="I95" s="132">
        <f t="shared" si="31"/>
        <v>0</v>
      </c>
      <c r="J95" s="132"/>
      <c r="K95" s="132">
        <f t="shared" si="31"/>
        <v>0</v>
      </c>
      <c r="L95" s="132">
        <f t="shared" si="31"/>
        <v>0</v>
      </c>
      <c r="M95" s="132">
        <f t="shared" si="31"/>
        <v>0</v>
      </c>
      <c r="N95" s="132">
        <f t="shared" si="31"/>
        <v>0</v>
      </c>
      <c r="O95" s="132">
        <f>O96</f>
        <v>159757.5</v>
      </c>
      <c r="P95" s="132">
        <f>P96</f>
        <v>159757.5</v>
      </c>
    </row>
    <row r="96" spans="1:16" ht="12.75">
      <c r="A96" s="112">
        <v>3111</v>
      </c>
      <c r="B96" s="113" t="s">
        <v>119</v>
      </c>
      <c r="C96" s="133"/>
      <c r="D96" s="133">
        <f t="shared" si="23"/>
        <v>159757.5</v>
      </c>
      <c r="E96" s="133">
        <f>(105000+20300)/7*10*0.85*1.05</f>
        <v>159757.5</v>
      </c>
      <c r="F96" s="133"/>
      <c r="G96" s="133"/>
      <c r="H96" s="133"/>
      <c r="I96" s="133"/>
      <c r="J96" s="133"/>
      <c r="K96" s="133"/>
      <c r="L96" s="133"/>
      <c r="M96" s="133"/>
      <c r="N96" s="133"/>
      <c r="O96" s="133">
        <f>D96</f>
        <v>159757.5</v>
      </c>
      <c r="P96" s="133">
        <f>O96</f>
        <v>159757.5</v>
      </c>
    </row>
    <row r="97" spans="1:16" ht="12.75">
      <c r="A97" s="117">
        <v>312</v>
      </c>
      <c r="B97" s="123" t="s">
        <v>21</v>
      </c>
      <c r="C97" s="132"/>
      <c r="D97" s="132">
        <f t="shared" si="23"/>
        <v>5482.5</v>
      </c>
      <c r="E97" s="132">
        <f>SUM(E98)</f>
        <v>5482.5</v>
      </c>
      <c r="F97" s="132">
        <f>SUM(F98:F99)</f>
        <v>0</v>
      </c>
      <c r="G97" s="132"/>
      <c r="H97" s="132">
        <f>SUM(H98:H99)</f>
        <v>0</v>
      </c>
      <c r="I97" s="132">
        <f>SUM(I98:I99)</f>
        <v>0</v>
      </c>
      <c r="J97" s="132"/>
      <c r="K97" s="132">
        <f>SUM(K98:K99)</f>
        <v>0</v>
      </c>
      <c r="L97" s="132">
        <f>SUM(L98:L99)</f>
        <v>0</v>
      </c>
      <c r="M97" s="132">
        <f>SUM(M98:M99)</f>
        <v>0</v>
      </c>
      <c r="N97" s="132">
        <f>SUM(N98:N99)</f>
        <v>0</v>
      </c>
      <c r="O97" s="132">
        <f>O98</f>
        <v>5482.5</v>
      </c>
      <c r="P97" s="132">
        <f>P98</f>
        <v>5482.5</v>
      </c>
    </row>
    <row r="98" spans="1:16" ht="12.75">
      <c r="A98" s="112">
        <v>3121</v>
      </c>
      <c r="B98" s="113" t="s">
        <v>21</v>
      </c>
      <c r="C98" s="133"/>
      <c r="D98" s="133">
        <f t="shared" si="23"/>
        <v>5482.5</v>
      </c>
      <c r="E98" s="133">
        <f>4300/7*10*0.85*1.05</f>
        <v>5482.5</v>
      </c>
      <c r="F98" s="133"/>
      <c r="G98" s="133"/>
      <c r="H98" s="133"/>
      <c r="I98" s="133"/>
      <c r="J98" s="133"/>
      <c r="K98" s="133"/>
      <c r="L98" s="133"/>
      <c r="M98" s="133"/>
      <c r="N98" s="133"/>
      <c r="O98" s="133">
        <f>D98</f>
        <v>5482.5</v>
      </c>
      <c r="P98" s="133">
        <f>O98</f>
        <v>5482.5</v>
      </c>
    </row>
    <row r="99" spans="1:16" ht="12.75">
      <c r="A99" s="117">
        <v>313</v>
      </c>
      <c r="B99" s="123" t="s">
        <v>22</v>
      </c>
      <c r="C99" s="132"/>
      <c r="D99" s="132">
        <f t="shared" si="23"/>
        <v>26392.5</v>
      </c>
      <c r="E99" s="132">
        <f>SUM(E100:E101)</f>
        <v>26392.5</v>
      </c>
      <c r="F99" s="132">
        <f>SUM(F100:F101)</f>
        <v>0</v>
      </c>
      <c r="G99" s="132"/>
      <c r="H99" s="132">
        <f>SUM(H100:H101)</f>
        <v>0</v>
      </c>
      <c r="I99" s="132">
        <f>SUM(I100:I101)</f>
        <v>0</v>
      </c>
      <c r="J99" s="132"/>
      <c r="K99" s="132">
        <f>SUM(K100:K101)</f>
        <v>0</v>
      </c>
      <c r="L99" s="132">
        <f>SUM(L100:L101)</f>
        <v>0</v>
      </c>
      <c r="M99" s="132">
        <f>SUM(M100:M101)</f>
        <v>0</v>
      </c>
      <c r="N99" s="132">
        <f>SUM(N100:N101)</f>
        <v>0</v>
      </c>
      <c r="O99" s="132">
        <f>O100+O101</f>
        <v>26392.5</v>
      </c>
      <c r="P99" s="132">
        <f>P100+P101</f>
        <v>26392.5</v>
      </c>
    </row>
    <row r="100" spans="1:16" ht="25.5">
      <c r="A100" s="112">
        <v>3132</v>
      </c>
      <c r="B100" s="113" t="s">
        <v>122</v>
      </c>
      <c r="C100" s="133"/>
      <c r="D100" s="133">
        <f t="shared" si="23"/>
        <v>26392.5</v>
      </c>
      <c r="E100" s="133">
        <f>20700/7*10*0.85*1.05</f>
        <v>26392.5</v>
      </c>
      <c r="F100" s="133"/>
      <c r="G100" s="133"/>
      <c r="H100" s="133"/>
      <c r="I100" s="133"/>
      <c r="J100" s="133"/>
      <c r="K100" s="133"/>
      <c r="L100" s="133"/>
      <c r="M100" s="133"/>
      <c r="N100" s="133"/>
      <c r="O100" s="133">
        <f>D100</f>
        <v>26392.5</v>
      </c>
      <c r="P100" s="133">
        <f>O100</f>
        <v>26392.5</v>
      </c>
    </row>
    <row r="101" spans="1:16" ht="12.75">
      <c r="A101" s="112"/>
      <c r="B101" s="113"/>
      <c r="C101" s="133"/>
      <c r="D101" s="133">
        <f t="shared" si="23"/>
        <v>0</v>
      </c>
      <c r="E101" s="133">
        <v>0</v>
      </c>
      <c r="F101" s="133"/>
      <c r="G101" s="133"/>
      <c r="H101" s="133"/>
      <c r="I101" s="133"/>
      <c r="J101" s="133"/>
      <c r="K101" s="133">
        <v>0</v>
      </c>
      <c r="L101" s="133"/>
      <c r="M101" s="133"/>
      <c r="N101" s="133"/>
      <c r="O101" s="133">
        <f>D101</f>
        <v>0</v>
      </c>
      <c r="P101" s="133">
        <f>O101</f>
        <v>0</v>
      </c>
    </row>
    <row r="102" spans="1:16" ht="12.75">
      <c r="A102" s="129">
        <v>32</v>
      </c>
      <c r="B102" s="130" t="s">
        <v>23</v>
      </c>
      <c r="C102" s="131"/>
      <c r="D102" s="131">
        <f t="shared" si="23"/>
        <v>892.5</v>
      </c>
      <c r="E102" s="131">
        <f aca="true" t="shared" si="32" ref="E102:N103">E103</f>
        <v>892.5</v>
      </c>
      <c r="F102" s="131">
        <f t="shared" si="32"/>
        <v>0</v>
      </c>
      <c r="G102" s="131"/>
      <c r="H102" s="131">
        <f t="shared" si="32"/>
        <v>0</v>
      </c>
      <c r="I102" s="131">
        <f t="shared" si="32"/>
        <v>0</v>
      </c>
      <c r="J102" s="131"/>
      <c r="K102" s="131">
        <f t="shared" si="32"/>
        <v>0</v>
      </c>
      <c r="L102" s="131">
        <f t="shared" si="32"/>
        <v>0</v>
      </c>
      <c r="M102" s="131">
        <f t="shared" si="32"/>
        <v>0</v>
      </c>
      <c r="N102" s="131">
        <f t="shared" si="32"/>
        <v>0</v>
      </c>
      <c r="O102" s="131">
        <f>O103</f>
        <v>892.5</v>
      </c>
      <c r="P102" s="131">
        <f>P103</f>
        <v>892.5</v>
      </c>
    </row>
    <row r="103" spans="1:16" ht="12.75">
      <c r="A103" s="117">
        <v>321</v>
      </c>
      <c r="B103" s="123" t="s">
        <v>24</v>
      </c>
      <c r="C103" s="132"/>
      <c r="D103" s="132">
        <f t="shared" si="23"/>
        <v>892.5</v>
      </c>
      <c r="E103" s="132">
        <f t="shared" si="32"/>
        <v>892.5</v>
      </c>
      <c r="F103" s="132">
        <f t="shared" si="32"/>
        <v>0</v>
      </c>
      <c r="G103" s="132"/>
      <c r="H103" s="132">
        <f t="shared" si="32"/>
        <v>0</v>
      </c>
      <c r="I103" s="132">
        <f t="shared" si="32"/>
        <v>0</v>
      </c>
      <c r="J103" s="132"/>
      <c r="K103" s="132">
        <f t="shared" si="32"/>
        <v>0</v>
      </c>
      <c r="L103" s="132">
        <f t="shared" si="32"/>
        <v>0</v>
      </c>
      <c r="M103" s="132">
        <f t="shared" si="32"/>
        <v>0</v>
      </c>
      <c r="N103" s="132">
        <f t="shared" si="32"/>
        <v>0</v>
      </c>
      <c r="O103" s="132">
        <f>O104+O105</f>
        <v>892.5</v>
      </c>
      <c r="P103" s="132">
        <f>P104+P105</f>
        <v>892.5</v>
      </c>
    </row>
    <row r="104" spans="1:16" ht="12.75">
      <c r="A104" s="112">
        <v>3211</v>
      </c>
      <c r="B104" s="113" t="s">
        <v>126</v>
      </c>
      <c r="C104" s="133"/>
      <c r="D104" s="133">
        <f t="shared" si="23"/>
        <v>892.5</v>
      </c>
      <c r="E104" s="133">
        <f>1000*0.85*1.05</f>
        <v>892.5</v>
      </c>
      <c r="F104" s="133"/>
      <c r="G104" s="133"/>
      <c r="H104" s="133"/>
      <c r="I104" s="133"/>
      <c r="J104" s="133"/>
      <c r="K104" s="133"/>
      <c r="L104" s="133"/>
      <c r="M104" s="133"/>
      <c r="N104" s="133"/>
      <c r="O104" s="133">
        <f>D104</f>
        <v>892.5</v>
      </c>
      <c r="P104" s="133">
        <f>O104</f>
        <v>892.5</v>
      </c>
    </row>
    <row r="105" spans="1:16" ht="12.75">
      <c r="A105" s="112">
        <v>3212</v>
      </c>
      <c r="B105" s="113" t="s">
        <v>124</v>
      </c>
      <c r="C105" s="133"/>
      <c r="D105" s="133">
        <f t="shared" si="23"/>
        <v>0</v>
      </c>
      <c r="E105" s="133">
        <v>0</v>
      </c>
      <c r="F105" s="133"/>
      <c r="G105" s="133"/>
      <c r="H105" s="133"/>
      <c r="I105" s="133"/>
      <c r="J105" s="133"/>
      <c r="K105" s="133"/>
      <c r="L105" s="133"/>
      <c r="M105" s="133"/>
      <c r="N105" s="133"/>
      <c r="O105" s="133">
        <f>D105</f>
        <v>0</v>
      </c>
      <c r="P105" s="133">
        <f>O105</f>
        <v>0</v>
      </c>
    </row>
    <row r="106" spans="1:16" ht="12.75">
      <c r="A106" s="127"/>
      <c r="B106" s="127"/>
      <c r="C106" s="113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</row>
    <row r="107" spans="1:16" ht="24" hidden="1">
      <c r="A107" s="124" t="s">
        <v>72</v>
      </c>
      <c r="B107" s="124" t="s">
        <v>73</v>
      </c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</row>
    <row r="108" spans="1:16" ht="12.75">
      <c r="A108" s="112"/>
      <c r="B108" s="113"/>
      <c r="C108" s="113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</row>
    <row r="109" spans="1:16" ht="24">
      <c r="A109" s="124" t="s">
        <v>74</v>
      </c>
      <c r="B109" s="124" t="s">
        <v>75</v>
      </c>
      <c r="C109" s="124"/>
      <c r="D109" s="156">
        <f>SUM(E109:N109)</f>
        <v>3913</v>
      </c>
      <c r="E109" s="156">
        <f>E110</f>
        <v>3913</v>
      </c>
      <c r="F109" s="156">
        <f aca="true" t="shared" si="33" ref="F109:N109">F110</f>
        <v>0</v>
      </c>
      <c r="G109" s="156">
        <f t="shared" si="33"/>
        <v>0</v>
      </c>
      <c r="H109" s="156">
        <f t="shared" si="33"/>
        <v>0</v>
      </c>
      <c r="I109" s="156">
        <f t="shared" si="33"/>
        <v>0</v>
      </c>
      <c r="J109" s="156">
        <f t="shared" si="33"/>
        <v>0</v>
      </c>
      <c r="K109" s="156">
        <f t="shared" si="33"/>
        <v>0</v>
      </c>
      <c r="L109" s="156">
        <f t="shared" si="33"/>
        <v>0</v>
      </c>
      <c r="M109" s="156">
        <f t="shared" si="33"/>
        <v>0</v>
      </c>
      <c r="N109" s="156">
        <f t="shared" si="33"/>
        <v>0</v>
      </c>
      <c r="O109" s="156">
        <f>O110</f>
        <v>3913</v>
      </c>
      <c r="P109" s="156">
        <f>P110</f>
        <v>3913</v>
      </c>
    </row>
    <row r="110" spans="1:16" ht="12.75">
      <c r="A110" s="142">
        <v>3</v>
      </c>
      <c r="B110" s="143" t="s">
        <v>88</v>
      </c>
      <c r="C110" s="136"/>
      <c r="D110" s="136">
        <f>SUM(E110:N110)</f>
        <v>3913</v>
      </c>
      <c r="E110" s="136">
        <f>E111+E119</f>
        <v>3913</v>
      </c>
      <c r="F110" s="136">
        <f>F111+F119</f>
        <v>0</v>
      </c>
      <c r="G110" s="136"/>
      <c r="H110" s="136">
        <f>H111+H119</f>
        <v>0</v>
      </c>
      <c r="I110" s="136">
        <f>I111+I119</f>
        <v>0</v>
      </c>
      <c r="J110" s="136"/>
      <c r="K110" s="136">
        <f>K111+K119</f>
        <v>0</v>
      </c>
      <c r="L110" s="136">
        <f>L111+L119</f>
        <v>0</v>
      </c>
      <c r="M110" s="136">
        <f>M111+M119</f>
        <v>0</v>
      </c>
      <c r="N110" s="136">
        <f>N111+N119</f>
        <v>0</v>
      </c>
      <c r="O110" s="136">
        <f>O111</f>
        <v>3913</v>
      </c>
      <c r="P110" s="136">
        <f>P111+P119</f>
        <v>3913</v>
      </c>
    </row>
    <row r="111" spans="1:16" ht="12.75">
      <c r="A111" s="129">
        <v>32</v>
      </c>
      <c r="B111" s="130" t="s">
        <v>23</v>
      </c>
      <c r="C111" s="131"/>
      <c r="D111" s="131">
        <f>SUM(E111:N111)</f>
        <v>3913</v>
      </c>
      <c r="E111" s="164">
        <f>E112</f>
        <v>3913</v>
      </c>
      <c r="F111" s="164">
        <f aca="true" t="shared" si="34" ref="F111:N111">F112</f>
        <v>0</v>
      </c>
      <c r="G111" s="164">
        <f t="shared" si="34"/>
        <v>0</v>
      </c>
      <c r="H111" s="164">
        <f t="shared" si="34"/>
        <v>0</v>
      </c>
      <c r="I111" s="164">
        <f t="shared" si="34"/>
        <v>0</v>
      </c>
      <c r="J111" s="164">
        <f t="shared" si="34"/>
        <v>0</v>
      </c>
      <c r="K111" s="164">
        <f t="shared" si="34"/>
        <v>0</v>
      </c>
      <c r="L111" s="164">
        <f t="shared" si="34"/>
        <v>0</v>
      </c>
      <c r="M111" s="164">
        <f t="shared" si="34"/>
        <v>0</v>
      </c>
      <c r="N111" s="164">
        <f t="shared" si="34"/>
        <v>0</v>
      </c>
      <c r="O111" s="164">
        <f>O112</f>
        <v>3913</v>
      </c>
      <c r="P111" s="164">
        <f>P112</f>
        <v>3913</v>
      </c>
    </row>
    <row r="112" spans="1:16" ht="12.75">
      <c r="A112" s="117">
        <v>323</v>
      </c>
      <c r="B112" s="123" t="s">
        <v>26</v>
      </c>
      <c r="C112" s="132"/>
      <c r="D112" s="132">
        <f>SUM(E112:N112)</f>
        <v>3913</v>
      </c>
      <c r="E112" s="132">
        <f>E113</f>
        <v>3913</v>
      </c>
      <c r="F112" s="132">
        <f aca="true" t="shared" si="35" ref="F112:N112">F113</f>
        <v>0</v>
      </c>
      <c r="G112" s="132">
        <f t="shared" si="35"/>
        <v>0</v>
      </c>
      <c r="H112" s="132">
        <f t="shared" si="35"/>
        <v>0</v>
      </c>
      <c r="I112" s="132">
        <f t="shared" si="35"/>
        <v>0</v>
      </c>
      <c r="J112" s="132">
        <f t="shared" si="35"/>
        <v>0</v>
      </c>
      <c r="K112" s="132">
        <f t="shared" si="35"/>
        <v>0</v>
      </c>
      <c r="L112" s="132">
        <f t="shared" si="35"/>
        <v>0</v>
      </c>
      <c r="M112" s="132">
        <f t="shared" si="35"/>
        <v>0</v>
      </c>
      <c r="N112" s="132">
        <f t="shared" si="35"/>
        <v>0</v>
      </c>
      <c r="O112" s="132">
        <f>O113</f>
        <v>3913</v>
      </c>
      <c r="P112" s="132">
        <f>P113</f>
        <v>3913</v>
      </c>
    </row>
    <row r="113" spans="1:16" ht="12.75">
      <c r="A113" s="112">
        <v>3238</v>
      </c>
      <c r="B113" s="113" t="s">
        <v>138</v>
      </c>
      <c r="C113" s="133"/>
      <c r="D113" s="133">
        <f>SUM(E113:N113)</f>
        <v>3913</v>
      </c>
      <c r="E113" s="194">
        <v>3913</v>
      </c>
      <c r="F113" s="133"/>
      <c r="G113" s="133"/>
      <c r="H113" s="133"/>
      <c r="I113" s="133"/>
      <c r="J113" s="133"/>
      <c r="K113" s="140"/>
      <c r="L113" s="133"/>
      <c r="M113" s="133"/>
      <c r="N113" s="133"/>
      <c r="O113" s="140">
        <f>D113</f>
        <v>3913</v>
      </c>
      <c r="P113" s="140">
        <f>O113</f>
        <v>3913</v>
      </c>
    </row>
    <row r="114" spans="1:16" ht="12.75">
      <c r="A114" s="112"/>
      <c r="B114" s="113"/>
      <c r="C114" s="113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</row>
    <row r="115" spans="1:16" ht="24" hidden="1">
      <c r="A115" s="124" t="s">
        <v>76</v>
      </c>
      <c r="B115" s="124" t="s">
        <v>77</v>
      </c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</row>
    <row r="116" spans="1:16" ht="12.75" hidden="1">
      <c r="A116" s="112"/>
      <c r="B116" s="113"/>
      <c r="C116" s="113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</row>
    <row r="117" spans="1:16" ht="12.75" hidden="1">
      <c r="A117" s="114" t="s">
        <v>78</v>
      </c>
      <c r="B117" s="114" t="s">
        <v>79</v>
      </c>
      <c r="C117" s="114" t="s">
        <v>109</v>
      </c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</row>
    <row r="118" spans="1:16" ht="12.75" hidden="1">
      <c r="A118" s="112"/>
      <c r="B118" s="113"/>
      <c r="C118" s="113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</row>
    <row r="119" spans="1:16" ht="24" hidden="1">
      <c r="A119" s="124" t="s">
        <v>80</v>
      </c>
      <c r="B119" s="124" t="s">
        <v>81</v>
      </c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</row>
    <row r="120" spans="1:16" ht="12.75" hidden="1">
      <c r="A120" s="112"/>
      <c r="B120" s="113"/>
      <c r="C120" s="113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</row>
    <row r="121" spans="1:16" ht="24" hidden="1">
      <c r="A121" s="124" t="s">
        <v>82</v>
      </c>
      <c r="B121" s="124" t="s">
        <v>83</v>
      </c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</row>
    <row r="122" spans="1:16" ht="12.75" hidden="1">
      <c r="A122" s="112"/>
      <c r="B122" s="113"/>
      <c r="C122" s="113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</row>
    <row r="123" spans="1:16" ht="24" hidden="1">
      <c r="A123" s="114" t="s">
        <v>84</v>
      </c>
      <c r="B123" s="114" t="s">
        <v>85</v>
      </c>
      <c r="C123" s="114" t="s">
        <v>110</v>
      </c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</row>
    <row r="124" spans="1:16" ht="12.75" hidden="1">
      <c r="A124" s="112"/>
      <c r="B124" s="113"/>
      <c r="C124" s="113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</row>
    <row r="125" spans="1:16" ht="24" hidden="1">
      <c r="A125" s="124" t="s">
        <v>54</v>
      </c>
      <c r="B125" s="124" t="s">
        <v>86</v>
      </c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</row>
    <row r="126" spans="1:16" ht="12.75">
      <c r="A126" s="112"/>
      <c r="B126" s="113"/>
      <c r="C126" s="113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</row>
    <row r="127" spans="1:19" ht="55.5" customHeight="1">
      <c r="A127" s="137" t="s">
        <v>50</v>
      </c>
      <c r="B127" s="137" t="s">
        <v>87</v>
      </c>
      <c r="C127" s="137" t="s">
        <v>89</v>
      </c>
      <c r="D127" s="147">
        <f>SUM(E127:N127)</f>
        <v>8217086</v>
      </c>
      <c r="E127" s="147">
        <f aca="true" t="shared" si="36" ref="E127:P127">E129+E176+E199+E235</f>
        <v>0</v>
      </c>
      <c r="F127" s="147">
        <f t="shared" si="36"/>
        <v>3000</v>
      </c>
      <c r="G127" s="147">
        <f t="shared" si="36"/>
        <v>36500</v>
      </c>
      <c r="H127" s="147">
        <f t="shared" si="36"/>
        <v>223900</v>
      </c>
      <c r="I127" s="147">
        <f t="shared" si="36"/>
        <v>291786</v>
      </c>
      <c r="J127" s="147">
        <f t="shared" si="36"/>
        <v>0</v>
      </c>
      <c r="K127" s="147">
        <f t="shared" si="36"/>
        <v>7661400</v>
      </c>
      <c r="L127" s="147">
        <f t="shared" si="36"/>
        <v>500</v>
      </c>
      <c r="M127" s="147">
        <f t="shared" si="36"/>
        <v>0</v>
      </c>
      <c r="N127" s="147">
        <f t="shared" si="36"/>
        <v>0</v>
      </c>
      <c r="O127" s="147">
        <f t="shared" si="36"/>
        <v>8329066</v>
      </c>
      <c r="P127" s="147">
        <f t="shared" si="36"/>
        <v>8329066</v>
      </c>
      <c r="Q127" s="169"/>
      <c r="R127" s="169">
        <f>E127+F127+G127+H127+I127+J127+K127+L127</f>
        <v>8217086</v>
      </c>
      <c r="S127" s="169"/>
    </row>
    <row r="128" spans="1:16" ht="12.75">
      <c r="A128" s="112"/>
      <c r="B128" s="113"/>
      <c r="C128" s="113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</row>
    <row r="129" spans="1:16" ht="48">
      <c r="A129" s="141" t="s">
        <v>54</v>
      </c>
      <c r="B129" s="141" t="s">
        <v>88</v>
      </c>
      <c r="C129" s="141" t="s">
        <v>111</v>
      </c>
      <c r="D129" s="146">
        <f>SUM(E129:N129)</f>
        <v>156650</v>
      </c>
      <c r="E129" s="146">
        <f aca="true" t="shared" si="37" ref="E129:P129">E130+E163</f>
        <v>0</v>
      </c>
      <c r="F129" s="146">
        <f t="shared" si="37"/>
        <v>3000</v>
      </c>
      <c r="G129" s="146">
        <f t="shared" si="37"/>
        <v>36200</v>
      </c>
      <c r="H129" s="146">
        <f t="shared" si="37"/>
        <v>38900</v>
      </c>
      <c r="I129" s="146">
        <f t="shared" si="37"/>
        <v>62050</v>
      </c>
      <c r="J129" s="146">
        <f t="shared" si="37"/>
        <v>0</v>
      </c>
      <c r="K129" s="146">
        <f t="shared" si="37"/>
        <v>16000</v>
      </c>
      <c r="L129" s="146">
        <f t="shared" si="37"/>
        <v>500</v>
      </c>
      <c r="M129" s="146">
        <f t="shared" si="37"/>
        <v>0</v>
      </c>
      <c r="N129" s="146">
        <f t="shared" si="37"/>
        <v>0</v>
      </c>
      <c r="O129" s="146">
        <f t="shared" si="37"/>
        <v>120450</v>
      </c>
      <c r="P129" s="146">
        <f t="shared" si="37"/>
        <v>120450</v>
      </c>
    </row>
    <row r="130" spans="1:16" ht="12.75">
      <c r="A130" s="142">
        <v>3</v>
      </c>
      <c r="B130" s="143" t="s">
        <v>88</v>
      </c>
      <c r="C130" s="136"/>
      <c r="D130" s="136">
        <f>SUM(E130:N130)</f>
        <v>136350</v>
      </c>
      <c r="E130" s="136">
        <f>E131+E154+E158</f>
        <v>0</v>
      </c>
      <c r="F130" s="136">
        <f>F131+F154+F158</f>
        <v>2000</v>
      </c>
      <c r="G130" s="136">
        <f aca="true" t="shared" si="38" ref="G130:P130">G131+G154+G158</f>
        <v>25900</v>
      </c>
      <c r="H130" s="136">
        <f t="shared" si="38"/>
        <v>38900</v>
      </c>
      <c r="I130" s="136">
        <f t="shared" si="38"/>
        <v>60050</v>
      </c>
      <c r="J130" s="136">
        <f t="shared" si="38"/>
        <v>0</v>
      </c>
      <c r="K130" s="136">
        <f t="shared" si="38"/>
        <v>9000</v>
      </c>
      <c r="L130" s="136">
        <f t="shared" si="38"/>
        <v>500</v>
      </c>
      <c r="M130" s="136">
        <f t="shared" si="38"/>
        <v>0</v>
      </c>
      <c r="N130" s="136">
        <f t="shared" si="38"/>
        <v>0</v>
      </c>
      <c r="O130" s="136">
        <f t="shared" si="38"/>
        <v>110450</v>
      </c>
      <c r="P130" s="136">
        <f t="shared" si="38"/>
        <v>110450</v>
      </c>
    </row>
    <row r="131" spans="1:16" ht="12.75">
      <c r="A131" s="129">
        <v>32</v>
      </c>
      <c r="B131" s="130" t="s">
        <v>23</v>
      </c>
      <c r="C131" s="136"/>
      <c r="D131" s="136">
        <f>SUM(E131:N131)</f>
        <v>135350</v>
      </c>
      <c r="E131" s="136">
        <f aca="true" t="shared" si="39" ref="E131:P131">E132+E136+E142+E149</f>
        <v>0</v>
      </c>
      <c r="F131" s="136">
        <f t="shared" si="39"/>
        <v>2000</v>
      </c>
      <c r="G131" s="136">
        <f t="shared" si="39"/>
        <v>24900</v>
      </c>
      <c r="H131" s="136">
        <f t="shared" si="39"/>
        <v>38900</v>
      </c>
      <c r="I131" s="136">
        <f t="shared" si="39"/>
        <v>60050</v>
      </c>
      <c r="J131" s="136">
        <f t="shared" si="39"/>
        <v>0</v>
      </c>
      <c r="K131" s="136">
        <f t="shared" si="39"/>
        <v>9000</v>
      </c>
      <c r="L131" s="136">
        <f t="shared" si="39"/>
        <v>500</v>
      </c>
      <c r="M131" s="136">
        <f t="shared" si="39"/>
        <v>0</v>
      </c>
      <c r="N131" s="136">
        <f t="shared" si="39"/>
        <v>0</v>
      </c>
      <c r="O131" s="136">
        <f t="shared" si="39"/>
        <v>110450</v>
      </c>
      <c r="P131" s="136">
        <f t="shared" si="39"/>
        <v>110450</v>
      </c>
    </row>
    <row r="132" spans="1:16" ht="12.75">
      <c r="A132" s="117">
        <v>321</v>
      </c>
      <c r="B132" s="123" t="s">
        <v>25</v>
      </c>
      <c r="C132" s="127"/>
      <c r="D132" s="132">
        <f aca="true" t="shared" si="40" ref="D132:D140">SUM(E132:N132)</f>
        <v>4500</v>
      </c>
      <c r="E132" s="158">
        <f>SUM(E133:E135)</f>
        <v>0</v>
      </c>
      <c r="F132" s="158">
        <f aca="true" t="shared" si="41" ref="F132:P132">SUM(F133:F135)</f>
        <v>0</v>
      </c>
      <c r="G132" s="158">
        <f t="shared" si="41"/>
        <v>1000</v>
      </c>
      <c r="H132" s="158">
        <f t="shared" si="41"/>
        <v>0</v>
      </c>
      <c r="I132" s="158">
        <f t="shared" si="41"/>
        <v>500</v>
      </c>
      <c r="J132" s="158">
        <f t="shared" si="41"/>
        <v>0</v>
      </c>
      <c r="K132" s="158">
        <f t="shared" si="41"/>
        <v>3000</v>
      </c>
      <c r="L132" s="158">
        <f t="shared" si="41"/>
        <v>0</v>
      </c>
      <c r="M132" s="158">
        <f t="shared" si="41"/>
        <v>0</v>
      </c>
      <c r="N132" s="158">
        <f t="shared" si="41"/>
        <v>0</v>
      </c>
      <c r="O132" s="158">
        <f t="shared" si="41"/>
        <v>3500</v>
      </c>
      <c r="P132" s="158">
        <f t="shared" si="41"/>
        <v>3500</v>
      </c>
    </row>
    <row r="133" spans="1:16" ht="12.75">
      <c r="A133" s="112">
        <v>3211</v>
      </c>
      <c r="B133" s="113" t="s">
        <v>126</v>
      </c>
      <c r="C133" s="127"/>
      <c r="D133" s="133">
        <f t="shared" si="40"/>
        <v>2500</v>
      </c>
      <c r="E133" s="133"/>
      <c r="F133" s="133"/>
      <c r="G133" s="179">
        <v>1000</v>
      </c>
      <c r="H133" s="133"/>
      <c r="I133" s="188">
        <v>500</v>
      </c>
      <c r="J133" s="133"/>
      <c r="K133" s="195">
        <v>1000</v>
      </c>
      <c r="L133" s="133"/>
      <c r="M133" s="133"/>
      <c r="N133" s="133"/>
      <c r="O133" s="179">
        <f>D133-1000</f>
        <v>1500</v>
      </c>
      <c r="P133" s="133">
        <f>O133</f>
        <v>1500</v>
      </c>
    </row>
    <row r="134" spans="1:16" ht="12.75">
      <c r="A134" s="112">
        <v>3213</v>
      </c>
      <c r="B134" s="113" t="s">
        <v>127</v>
      </c>
      <c r="C134" s="127"/>
      <c r="D134" s="133">
        <f>SUM(E134:N134)</f>
        <v>2000</v>
      </c>
      <c r="E134" s="187"/>
      <c r="F134" s="127"/>
      <c r="G134" s="127"/>
      <c r="H134" s="127"/>
      <c r="I134" s="133"/>
      <c r="J134" s="133"/>
      <c r="K134" s="195">
        <v>2000</v>
      </c>
      <c r="L134" s="127"/>
      <c r="M134" s="127"/>
      <c r="N134" s="127"/>
      <c r="O134" s="133">
        <f>D134</f>
        <v>2000</v>
      </c>
      <c r="P134" s="133">
        <f>O134</f>
        <v>2000</v>
      </c>
    </row>
    <row r="135" spans="1:16" ht="12.75">
      <c r="A135" s="112"/>
      <c r="B135" s="113"/>
      <c r="C135" s="127"/>
      <c r="D135" s="133">
        <f t="shared" si="40"/>
        <v>0</v>
      </c>
      <c r="E135" s="133"/>
      <c r="F135" s="127"/>
      <c r="G135" s="127"/>
      <c r="H135" s="127"/>
      <c r="I135" s="133"/>
      <c r="J135" s="133"/>
      <c r="K135" s="133"/>
      <c r="L135" s="127"/>
      <c r="M135" s="127"/>
      <c r="N135" s="127"/>
      <c r="O135" s="133">
        <f>D135</f>
        <v>0</v>
      </c>
      <c r="P135" s="133">
        <f>O135</f>
        <v>0</v>
      </c>
    </row>
    <row r="136" spans="1:16" ht="12.75">
      <c r="A136" s="117">
        <v>322</v>
      </c>
      <c r="B136" s="123" t="s">
        <v>25</v>
      </c>
      <c r="C136" s="127"/>
      <c r="D136" s="132">
        <f t="shared" si="40"/>
        <v>49200</v>
      </c>
      <c r="E136" s="158">
        <f>SUM(E137:E140)</f>
        <v>0</v>
      </c>
      <c r="F136" s="158">
        <f aca="true" t="shared" si="42" ref="F136:P136">SUM(F137:F140)</f>
        <v>0</v>
      </c>
      <c r="G136" s="158">
        <f t="shared" si="42"/>
        <v>3700</v>
      </c>
      <c r="H136" s="158">
        <f t="shared" si="42"/>
        <v>0</v>
      </c>
      <c r="I136" s="158">
        <f t="shared" si="42"/>
        <v>40000</v>
      </c>
      <c r="J136" s="158">
        <f t="shared" si="42"/>
        <v>0</v>
      </c>
      <c r="K136" s="158">
        <f t="shared" si="42"/>
        <v>5500</v>
      </c>
      <c r="L136" s="158">
        <f t="shared" si="42"/>
        <v>0</v>
      </c>
      <c r="M136" s="158">
        <f t="shared" si="42"/>
        <v>0</v>
      </c>
      <c r="N136" s="158">
        <f t="shared" si="42"/>
        <v>0</v>
      </c>
      <c r="O136" s="158">
        <f t="shared" si="42"/>
        <v>45500</v>
      </c>
      <c r="P136" s="158">
        <f t="shared" si="42"/>
        <v>45500</v>
      </c>
    </row>
    <row r="137" spans="1:16" ht="25.5">
      <c r="A137" s="112">
        <v>3221</v>
      </c>
      <c r="B137" s="113" t="s">
        <v>179</v>
      </c>
      <c r="C137" s="127"/>
      <c r="D137" s="133">
        <f t="shared" si="40"/>
        <v>46500</v>
      </c>
      <c r="E137" s="133"/>
      <c r="F137" s="133"/>
      <c r="G137" s="179">
        <v>1000</v>
      </c>
      <c r="H137" s="133">
        <v>0</v>
      </c>
      <c r="I137" s="188">
        <v>40000</v>
      </c>
      <c r="J137" s="133"/>
      <c r="K137" s="188">
        <f>5000+500</f>
        <v>5500</v>
      </c>
      <c r="L137" s="133"/>
      <c r="M137" s="133"/>
      <c r="N137" s="133"/>
      <c r="O137" s="179">
        <f>D137-1000</f>
        <v>45500</v>
      </c>
      <c r="P137" s="133">
        <f>O137</f>
        <v>45500</v>
      </c>
    </row>
    <row r="138" spans="1:16" ht="25.5">
      <c r="A138" s="112">
        <v>3224</v>
      </c>
      <c r="B138" s="113" t="s">
        <v>145</v>
      </c>
      <c r="C138" s="127"/>
      <c r="D138" s="133">
        <f>SUM(E138:N138)</f>
        <v>2000</v>
      </c>
      <c r="E138" s="133">
        <v>0</v>
      </c>
      <c r="F138" s="133"/>
      <c r="G138" s="179">
        <v>2000</v>
      </c>
      <c r="H138" s="133"/>
      <c r="I138" s="133"/>
      <c r="J138" s="133"/>
      <c r="K138" s="133">
        <v>0</v>
      </c>
      <c r="L138" s="133"/>
      <c r="M138" s="133"/>
      <c r="N138" s="133"/>
      <c r="O138" s="179">
        <f>D138-2000</f>
        <v>0</v>
      </c>
      <c r="P138" s="133">
        <f>O138</f>
        <v>0</v>
      </c>
    </row>
    <row r="139" spans="1:16" ht="12.75">
      <c r="A139" s="182">
        <v>3223</v>
      </c>
      <c r="B139" s="183" t="s">
        <v>129</v>
      </c>
      <c r="C139" s="127"/>
      <c r="D139" s="133">
        <f>SUM(E139:N139)</f>
        <v>500</v>
      </c>
      <c r="E139" s="133"/>
      <c r="F139" s="133"/>
      <c r="G139" s="179">
        <v>500</v>
      </c>
      <c r="H139" s="133">
        <v>0</v>
      </c>
      <c r="I139" s="188">
        <v>0</v>
      </c>
      <c r="J139" s="133"/>
      <c r="K139" s="133"/>
      <c r="L139" s="133"/>
      <c r="M139" s="133"/>
      <c r="N139" s="133"/>
      <c r="O139" s="179">
        <f>D139-500</f>
        <v>0</v>
      </c>
      <c r="P139" s="133">
        <f>O139</f>
        <v>0</v>
      </c>
    </row>
    <row r="140" spans="1:16" ht="12.75">
      <c r="A140" s="112">
        <v>3225</v>
      </c>
      <c r="B140" s="113" t="s">
        <v>165</v>
      </c>
      <c r="C140" s="127"/>
      <c r="D140" s="133">
        <f t="shared" si="40"/>
        <v>200</v>
      </c>
      <c r="E140" s="133"/>
      <c r="F140" s="127"/>
      <c r="G140" s="193">
        <v>200</v>
      </c>
      <c r="H140" s="127"/>
      <c r="I140" s="133"/>
      <c r="J140" s="133"/>
      <c r="K140" s="133"/>
      <c r="L140" s="127"/>
      <c r="M140" s="127"/>
      <c r="N140" s="127"/>
      <c r="O140" s="179">
        <f>D140-200</f>
        <v>0</v>
      </c>
      <c r="P140" s="133">
        <f>O140</f>
        <v>0</v>
      </c>
    </row>
    <row r="141" spans="1:16" ht="12.75">
      <c r="A141" s="117"/>
      <c r="B141" s="123"/>
      <c r="C141" s="127"/>
      <c r="D141" s="127"/>
      <c r="E141" s="133"/>
      <c r="F141" s="127"/>
      <c r="G141" s="127"/>
      <c r="H141" s="127"/>
      <c r="I141" s="127"/>
      <c r="J141" s="127"/>
      <c r="K141" s="133"/>
      <c r="L141" s="127"/>
      <c r="M141" s="127"/>
      <c r="N141" s="127"/>
      <c r="O141" s="133">
        <f>D141</f>
        <v>0</v>
      </c>
      <c r="P141" s="127"/>
    </row>
    <row r="142" spans="1:16" ht="12.75">
      <c r="A142" s="117">
        <v>323</v>
      </c>
      <c r="B142" s="123" t="s">
        <v>26</v>
      </c>
      <c r="C142" s="127"/>
      <c r="D142" s="132">
        <f aca="true" t="shared" si="43" ref="D142:D147">SUM(E142:N142)</f>
        <v>54750</v>
      </c>
      <c r="E142" s="158">
        <f>SUM(E143:E148)</f>
        <v>0</v>
      </c>
      <c r="F142" s="158">
        <f aca="true" t="shared" si="44" ref="F142:N142">SUM(F143:F148)</f>
        <v>0</v>
      </c>
      <c r="G142" s="158">
        <f t="shared" si="44"/>
        <v>17700</v>
      </c>
      <c r="H142" s="158">
        <f t="shared" si="44"/>
        <v>20000</v>
      </c>
      <c r="I142" s="158">
        <f t="shared" si="44"/>
        <v>17050</v>
      </c>
      <c r="J142" s="158"/>
      <c r="K142" s="158">
        <f t="shared" si="44"/>
        <v>0</v>
      </c>
      <c r="L142" s="158">
        <f t="shared" si="44"/>
        <v>0</v>
      </c>
      <c r="M142" s="158">
        <f t="shared" si="44"/>
        <v>0</v>
      </c>
      <c r="N142" s="158">
        <f t="shared" si="44"/>
        <v>0</v>
      </c>
      <c r="O142" s="132">
        <f>SUM(O143:O148)</f>
        <v>37050</v>
      </c>
      <c r="P142" s="132">
        <f>SUM(P143:P148)</f>
        <v>37050</v>
      </c>
    </row>
    <row r="143" spans="1:16" ht="12.75">
      <c r="A143" s="112">
        <v>3231</v>
      </c>
      <c r="B143" s="113" t="s">
        <v>166</v>
      </c>
      <c r="C143" s="127"/>
      <c r="D143" s="133">
        <f t="shared" si="43"/>
        <v>30500</v>
      </c>
      <c r="E143" s="133">
        <v>0</v>
      </c>
      <c r="F143" s="127"/>
      <c r="G143" s="193">
        <v>500</v>
      </c>
      <c r="H143" s="187">
        <v>20000</v>
      </c>
      <c r="I143" s="188">
        <v>10000</v>
      </c>
      <c r="J143" s="133"/>
      <c r="K143" s="133">
        <v>0</v>
      </c>
      <c r="L143" s="127"/>
      <c r="M143" s="127"/>
      <c r="N143" s="127"/>
      <c r="O143" s="179">
        <f>D143-500</f>
        <v>30000</v>
      </c>
      <c r="P143" s="133">
        <f aca="true" t="shared" si="45" ref="P143:P148">O143</f>
        <v>30000</v>
      </c>
    </row>
    <row r="144" spans="1:16" ht="25.5">
      <c r="A144" s="112">
        <v>3232</v>
      </c>
      <c r="B144" s="113" t="s">
        <v>186</v>
      </c>
      <c r="C144" s="127"/>
      <c r="D144" s="133">
        <f t="shared" si="43"/>
        <v>15000</v>
      </c>
      <c r="E144" s="133"/>
      <c r="F144" s="127"/>
      <c r="G144" s="179">
        <v>15000</v>
      </c>
      <c r="H144" s="133"/>
      <c r="I144" s="133"/>
      <c r="J144" s="133"/>
      <c r="K144" s="133"/>
      <c r="L144" s="127"/>
      <c r="M144" s="127"/>
      <c r="N144" s="127"/>
      <c r="O144" s="179">
        <f>D144-15000</f>
        <v>0</v>
      </c>
      <c r="P144" s="133">
        <f>O144</f>
        <v>0</v>
      </c>
    </row>
    <row r="145" spans="1:16" ht="12.75">
      <c r="A145" s="112">
        <v>3235</v>
      </c>
      <c r="B145" s="113" t="s">
        <v>164</v>
      </c>
      <c r="C145" s="127"/>
      <c r="D145" s="133">
        <f t="shared" si="43"/>
        <v>200</v>
      </c>
      <c r="E145" s="133"/>
      <c r="F145" s="127"/>
      <c r="G145" s="193">
        <v>200</v>
      </c>
      <c r="H145" s="133"/>
      <c r="I145" s="133"/>
      <c r="J145" s="133"/>
      <c r="K145" s="133"/>
      <c r="L145" s="127"/>
      <c r="M145" s="127"/>
      <c r="N145" s="127"/>
      <c r="O145" s="179">
        <f>D145-200</f>
        <v>0</v>
      </c>
      <c r="P145" s="133">
        <f t="shared" si="45"/>
        <v>0</v>
      </c>
    </row>
    <row r="146" spans="1:16" ht="12.75">
      <c r="A146" s="112">
        <v>3237</v>
      </c>
      <c r="B146" s="113" t="s">
        <v>137</v>
      </c>
      <c r="C146" s="127"/>
      <c r="D146" s="133">
        <f t="shared" si="43"/>
        <v>500</v>
      </c>
      <c r="E146" s="133"/>
      <c r="F146" s="127"/>
      <c r="G146" s="179">
        <v>500</v>
      </c>
      <c r="H146" s="133"/>
      <c r="I146" s="133">
        <v>0</v>
      </c>
      <c r="J146" s="133"/>
      <c r="K146" s="133"/>
      <c r="L146" s="127"/>
      <c r="M146" s="127"/>
      <c r="N146" s="127"/>
      <c r="O146" s="179">
        <f>D146-500</f>
        <v>0</v>
      </c>
      <c r="P146" s="133">
        <f t="shared" si="45"/>
        <v>0</v>
      </c>
    </row>
    <row r="147" spans="1:16" ht="12.75">
      <c r="A147" s="112">
        <v>3239</v>
      </c>
      <c r="B147" s="113" t="s">
        <v>139</v>
      </c>
      <c r="C147" s="127"/>
      <c r="D147" s="133">
        <f t="shared" si="43"/>
        <v>8550</v>
      </c>
      <c r="E147" s="133"/>
      <c r="F147" s="127"/>
      <c r="G147" s="179">
        <v>1500</v>
      </c>
      <c r="H147" s="133"/>
      <c r="I147" s="188">
        <f>7050</f>
        <v>7050</v>
      </c>
      <c r="J147" s="133"/>
      <c r="K147" s="133"/>
      <c r="L147" s="191"/>
      <c r="M147" s="127"/>
      <c r="N147" s="127"/>
      <c r="O147" s="179">
        <f>D147-1500</f>
        <v>7050</v>
      </c>
      <c r="P147" s="133">
        <f t="shared" si="45"/>
        <v>7050</v>
      </c>
    </row>
    <row r="148" spans="1:16" ht="12.75">
      <c r="A148" s="127"/>
      <c r="B148" s="127"/>
      <c r="C148" s="127"/>
      <c r="D148" s="127"/>
      <c r="E148" s="133"/>
      <c r="F148" s="127"/>
      <c r="G148" s="127"/>
      <c r="H148" s="133"/>
      <c r="I148" s="133"/>
      <c r="J148" s="133"/>
      <c r="K148" s="133"/>
      <c r="L148" s="127"/>
      <c r="M148" s="127"/>
      <c r="N148" s="127"/>
      <c r="O148" s="133">
        <f aca="true" t="shared" si="46" ref="O143:O148">D148</f>
        <v>0</v>
      </c>
      <c r="P148" s="133">
        <f t="shared" si="45"/>
        <v>0</v>
      </c>
    </row>
    <row r="149" spans="1:16" ht="25.5">
      <c r="A149" s="117">
        <v>329</v>
      </c>
      <c r="B149" s="123" t="s">
        <v>125</v>
      </c>
      <c r="C149" s="127"/>
      <c r="D149" s="132">
        <f aca="true" t="shared" si="47" ref="D149:D173">SUM(E149:N149)</f>
        <v>26900</v>
      </c>
      <c r="E149" s="158">
        <f aca="true" t="shared" si="48" ref="E149:P149">SUM(E150:E153)</f>
        <v>0</v>
      </c>
      <c r="F149" s="158">
        <f t="shared" si="48"/>
        <v>2000</v>
      </c>
      <c r="G149" s="158">
        <f t="shared" si="48"/>
        <v>2500</v>
      </c>
      <c r="H149" s="158">
        <f t="shared" si="48"/>
        <v>18900</v>
      </c>
      <c r="I149" s="158">
        <f t="shared" si="48"/>
        <v>2500</v>
      </c>
      <c r="J149" s="158">
        <f t="shared" si="48"/>
        <v>0</v>
      </c>
      <c r="K149" s="158">
        <f t="shared" si="48"/>
        <v>500</v>
      </c>
      <c r="L149" s="158">
        <f t="shared" si="48"/>
        <v>500</v>
      </c>
      <c r="M149" s="158">
        <f t="shared" si="48"/>
        <v>0</v>
      </c>
      <c r="N149" s="158">
        <f t="shared" si="48"/>
        <v>0</v>
      </c>
      <c r="O149" s="132">
        <f t="shared" si="48"/>
        <v>24400</v>
      </c>
      <c r="P149" s="132">
        <f t="shared" si="48"/>
        <v>24400</v>
      </c>
    </row>
    <row r="150" spans="1:16" ht="12.75">
      <c r="A150" s="112">
        <v>3292</v>
      </c>
      <c r="B150" s="113" t="s">
        <v>140</v>
      </c>
      <c r="C150" s="127"/>
      <c r="D150" s="133">
        <f t="shared" si="47"/>
        <v>13900</v>
      </c>
      <c r="E150" s="133">
        <v>0</v>
      </c>
      <c r="F150" s="127"/>
      <c r="G150" s="127"/>
      <c r="H150" s="187">
        <v>13900</v>
      </c>
      <c r="I150" s="133"/>
      <c r="J150" s="133"/>
      <c r="K150" s="133">
        <v>0</v>
      </c>
      <c r="L150" s="127"/>
      <c r="M150" s="127"/>
      <c r="N150" s="127"/>
      <c r="O150" s="133">
        <f>D150</f>
        <v>13900</v>
      </c>
      <c r="P150" s="133">
        <f>O150</f>
        <v>13900</v>
      </c>
    </row>
    <row r="151" spans="1:16" ht="12.75">
      <c r="A151" s="112">
        <v>3293</v>
      </c>
      <c r="B151" s="113" t="s">
        <v>141</v>
      </c>
      <c r="C151" s="127"/>
      <c r="D151" s="133">
        <f t="shared" si="47"/>
        <v>1000</v>
      </c>
      <c r="E151" s="187">
        <v>0</v>
      </c>
      <c r="F151" s="133"/>
      <c r="G151" s="179">
        <v>500</v>
      </c>
      <c r="H151" s="133">
        <v>0</v>
      </c>
      <c r="I151" s="133"/>
      <c r="J151" s="133"/>
      <c r="K151" s="188">
        <v>500</v>
      </c>
      <c r="L151" s="133"/>
      <c r="M151" s="133"/>
      <c r="N151" s="133"/>
      <c r="O151" s="179">
        <f>D151-500</f>
        <v>500</v>
      </c>
      <c r="P151" s="133">
        <f>O151</f>
        <v>500</v>
      </c>
    </row>
    <row r="152" spans="1:16" ht="25.5">
      <c r="A152" s="112">
        <v>3299</v>
      </c>
      <c r="B152" s="113" t="s">
        <v>125</v>
      </c>
      <c r="C152" s="127"/>
      <c r="D152" s="133">
        <f t="shared" si="47"/>
        <v>12000</v>
      </c>
      <c r="E152" s="133"/>
      <c r="F152" s="179">
        <v>2000</v>
      </c>
      <c r="G152" s="179">
        <v>2000</v>
      </c>
      <c r="H152" s="187">
        <v>5000</v>
      </c>
      <c r="I152" s="188">
        <v>2500</v>
      </c>
      <c r="J152" s="133"/>
      <c r="K152" s="133"/>
      <c r="L152" s="191">
        <v>500</v>
      </c>
      <c r="M152" s="127"/>
      <c r="N152" s="127"/>
      <c r="O152" s="179">
        <f>D152-2000</f>
        <v>10000</v>
      </c>
      <c r="P152" s="133">
        <f>O152</f>
        <v>10000</v>
      </c>
    </row>
    <row r="153" spans="1:16" ht="12.75">
      <c r="A153" s="127"/>
      <c r="B153" s="127"/>
      <c r="C153" s="127"/>
      <c r="D153" s="133">
        <f t="shared" si="47"/>
        <v>0</v>
      </c>
      <c r="E153" s="133"/>
      <c r="F153" s="127"/>
      <c r="G153" s="127"/>
      <c r="H153" s="133"/>
      <c r="I153" s="133"/>
      <c r="J153" s="133"/>
      <c r="K153" s="133"/>
      <c r="L153" s="127"/>
      <c r="M153" s="127"/>
      <c r="N153" s="127"/>
      <c r="O153" s="133">
        <f>D153</f>
        <v>0</v>
      </c>
      <c r="P153" s="133">
        <f>E153</f>
        <v>0</v>
      </c>
    </row>
    <row r="154" spans="1:16" ht="12.75">
      <c r="A154" s="129">
        <v>34</v>
      </c>
      <c r="B154" s="130" t="s">
        <v>181</v>
      </c>
      <c r="C154" s="136"/>
      <c r="D154" s="136">
        <f>SUM(E154:L154)</f>
        <v>1000</v>
      </c>
      <c r="E154" s="136">
        <f>E155</f>
        <v>0</v>
      </c>
      <c r="F154" s="136">
        <f aca="true" t="shared" si="49" ref="F154:N154">F155</f>
        <v>0</v>
      </c>
      <c r="G154" s="136">
        <f>G155</f>
        <v>1000</v>
      </c>
      <c r="H154" s="136">
        <f t="shared" si="49"/>
        <v>0</v>
      </c>
      <c r="I154" s="136">
        <f t="shared" si="49"/>
        <v>0</v>
      </c>
      <c r="J154" s="136">
        <f t="shared" si="49"/>
        <v>0</v>
      </c>
      <c r="K154" s="136">
        <f t="shared" si="49"/>
        <v>0</v>
      </c>
      <c r="L154" s="136">
        <f t="shared" si="49"/>
        <v>0</v>
      </c>
      <c r="M154" s="136">
        <f t="shared" si="49"/>
        <v>0</v>
      </c>
      <c r="N154" s="136">
        <f t="shared" si="49"/>
        <v>0</v>
      </c>
      <c r="O154" s="136">
        <f>O155</f>
        <v>0</v>
      </c>
      <c r="P154" s="136">
        <f>P155</f>
        <v>0</v>
      </c>
    </row>
    <row r="155" spans="1:16" ht="25.5">
      <c r="A155" s="117">
        <v>343</v>
      </c>
      <c r="B155" s="123" t="s">
        <v>125</v>
      </c>
      <c r="C155" s="127"/>
      <c r="D155" s="132">
        <f t="shared" si="47"/>
        <v>1000</v>
      </c>
      <c r="E155" s="158">
        <f>SUM(E156:E157)</f>
        <v>0</v>
      </c>
      <c r="F155" s="158">
        <f>SUM(F156:F157)</f>
        <v>0</v>
      </c>
      <c r="G155" s="158">
        <f>SUM(G156:G157)</f>
        <v>1000</v>
      </c>
      <c r="H155" s="158">
        <f aca="true" t="shared" si="50" ref="H155:P155">SUM(H156:H157)</f>
        <v>0</v>
      </c>
      <c r="I155" s="158">
        <f t="shared" si="50"/>
        <v>0</v>
      </c>
      <c r="J155" s="158">
        <f t="shared" si="50"/>
        <v>0</v>
      </c>
      <c r="K155" s="158">
        <f t="shared" si="50"/>
        <v>0</v>
      </c>
      <c r="L155" s="158">
        <f t="shared" si="50"/>
        <v>0</v>
      </c>
      <c r="M155" s="158">
        <f t="shared" si="50"/>
        <v>0</v>
      </c>
      <c r="N155" s="158">
        <f t="shared" si="50"/>
        <v>0</v>
      </c>
      <c r="O155" s="158">
        <f t="shared" si="50"/>
        <v>0</v>
      </c>
      <c r="P155" s="158">
        <f t="shared" si="50"/>
        <v>0</v>
      </c>
    </row>
    <row r="156" spans="1:16" ht="25.5">
      <c r="A156" s="112">
        <v>3431</v>
      </c>
      <c r="B156" s="113" t="s">
        <v>180</v>
      </c>
      <c r="C156" s="127"/>
      <c r="D156" s="133">
        <f t="shared" si="47"/>
        <v>900</v>
      </c>
      <c r="E156" s="133">
        <v>0</v>
      </c>
      <c r="F156" s="127"/>
      <c r="G156" s="179">
        <v>900</v>
      </c>
      <c r="H156" s="133">
        <v>0</v>
      </c>
      <c r="I156" s="133"/>
      <c r="J156" s="133"/>
      <c r="K156" s="133">
        <v>0</v>
      </c>
      <c r="L156" s="127"/>
      <c r="M156" s="127"/>
      <c r="N156" s="127"/>
      <c r="O156" s="179">
        <f>D156-900</f>
        <v>0</v>
      </c>
      <c r="P156" s="187">
        <f>O156</f>
        <v>0</v>
      </c>
    </row>
    <row r="157" spans="1:16" ht="12.75">
      <c r="A157" s="182">
        <v>3433</v>
      </c>
      <c r="B157" s="183" t="s">
        <v>191</v>
      </c>
      <c r="C157" s="184"/>
      <c r="D157" s="133">
        <f t="shared" si="47"/>
        <v>100</v>
      </c>
      <c r="E157" s="179"/>
      <c r="F157" s="184"/>
      <c r="G157" s="179">
        <v>100</v>
      </c>
      <c r="H157" s="133"/>
      <c r="I157" s="133"/>
      <c r="J157" s="133"/>
      <c r="K157" s="133"/>
      <c r="L157" s="127"/>
      <c r="M157" s="127"/>
      <c r="N157" s="127"/>
      <c r="O157" s="179">
        <f>D157-100</f>
        <v>0</v>
      </c>
      <c r="P157" s="187">
        <f>O157</f>
        <v>0</v>
      </c>
    </row>
    <row r="158" spans="1:16" ht="12.75">
      <c r="A158" s="129">
        <v>38</v>
      </c>
      <c r="B158" s="130" t="s">
        <v>188</v>
      </c>
      <c r="C158" s="136"/>
      <c r="D158" s="136">
        <f>SUM(E158:N158)</f>
        <v>0</v>
      </c>
      <c r="E158" s="136">
        <f>E159</f>
        <v>0</v>
      </c>
      <c r="F158" s="136">
        <f aca="true" t="shared" si="51" ref="F158:L158">F159</f>
        <v>0</v>
      </c>
      <c r="G158" s="136">
        <f t="shared" si="51"/>
        <v>0</v>
      </c>
      <c r="H158" s="136">
        <f t="shared" si="51"/>
        <v>0</v>
      </c>
      <c r="I158" s="136">
        <f t="shared" si="51"/>
        <v>0</v>
      </c>
      <c r="J158" s="136">
        <f t="shared" si="51"/>
        <v>0</v>
      </c>
      <c r="K158" s="136">
        <f t="shared" si="51"/>
        <v>0</v>
      </c>
      <c r="L158" s="136">
        <f t="shared" si="51"/>
        <v>0</v>
      </c>
      <c r="M158" s="136">
        <f>M179+M184+M190</f>
        <v>0</v>
      </c>
      <c r="N158" s="136">
        <f>N179+N184+N190</f>
        <v>0</v>
      </c>
      <c r="O158" s="136">
        <f>O159</f>
        <v>0</v>
      </c>
      <c r="P158" s="136">
        <f>P159</f>
        <v>0</v>
      </c>
    </row>
    <row r="159" spans="1:16" ht="12.75">
      <c r="A159" s="117">
        <v>381</v>
      </c>
      <c r="B159" s="123" t="s">
        <v>189</v>
      </c>
      <c r="C159" s="127"/>
      <c r="D159" s="132">
        <f>SUM(E159:N159)</f>
        <v>0</v>
      </c>
      <c r="E159" s="158">
        <f>SUM(E160:E162)</f>
        <v>0</v>
      </c>
      <c r="F159" s="158">
        <f>SUM(F160:F162)</f>
        <v>0</v>
      </c>
      <c r="G159" s="158">
        <f>SUM(G160:G162)</f>
        <v>0</v>
      </c>
      <c r="H159" s="158">
        <f aca="true" t="shared" si="52" ref="H159:P159">SUM(H160:H162)</f>
        <v>0</v>
      </c>
      <c r="I159" s="158">
        <f t="shared" si="52"/>
        <v>0</v>
      </c>
      <c r="J159" s="158">
        <f t="shared" si="52"/>
        <v>0</v>
      </c>
      <c r="K159" s="158">
        <f t="shared" si="52"/>
        <v>0</v>
      </c>
      <c r="L159" s="158">
        <f t="shared" si="52"/>
        <v>0</v>
      </c>
      <c r="M159" s="158">
        <f t="shared" si="52"/>
        <v>0</v>
      </c>
      <c r="N159" s="158">
        <f t="shared" si="52"/>
        <v>0</v>
      </c>
      <c r="O159" s="158">
        <f t="shared" si="52"/>
        <v>0</v>
      </c>
      <c r="P159" s="158">
        <f t="shared" si="52"/>
        <v>0</v>
      </c>
    </row>
    <row r="160" spans="1:16" ht="12.75">
      <c r="A160" s="112">
        <v>3811</v>
      </c>
      <c r="B160" s="113" t="s">
        <v>190</v>
      </c>
      <c r="C160" s="127"/>
      <c r="D160" s="133">
        <f>SUM(E160:N160)</f>
        <v>0</v>
      </c>
      <c r="E160" s="133">
        <v>0</v>
      </c>
      <c r="F160" s="127"/>
      <c r="G160" s="179">
        <v>0</v>
      </c>
      <c r="H160" s="133">
        <v>0</v>
      </c>
      <c r="I160" s="133"/>
      <c r="J160" s="133"/>
      <c r="K160" s="133">
        <v>0</v>
      </c>
      <c r="L160" s="127"/>
      <c r="M160" s="127"/>
      <c r="N160" s="127"/>
      <c r="O160" s="187">
        <f>D160</f>
        <v>0</v>
      </c>
      <c r="P160" s="187">
        <f>O160</f>
        <v>0</v>
      </c>
    </row>
    <row r="161" spans="1:16" ht="12.75">
      <c r="A161" s="182"/>
      <c r="B161" s="183"/>
      <c r="C161" s="184"/>
      <c r="D161" s="133">
        <f>SUM(E161:N161)</f>
        <v>0</v>
      </c>
      <c r="E161" s="179"/>
      <c r="F161" s="184"/>
      <c r="G161" s="179"/>
      <c r="H161" s="133"/>
      <c r="I161" s="133"/>
      <c r="J161" s="133"/>
      <c r="K161" s="133"/>
      <c r="L161" s="127"/>
      <c r="M161" s="127"/>
      <c r="N161" s="127"/>
      <c r="O161" s="187">
        <f>D161</f>
        <v>0</v>
      </c>
      <c r="P161" s="187">
        <f>O161</f>
        <v>0</v>
      </c>
    </row>
    <row r="162" spans="1:16" ht="12.75">
      <c r="A162" s="127"/>
      <c r="B162" s="127"/>
      <c r="C162" s="127"/>
      <c r="D162" s="133">
        <f t="shared" si="47"/>
        <v>0</v>
      </c>
      <c r="E162" s="133"/>
      <c r="F162" s="127"/>
      <c r="G162" s="127"/>
      <c r="H162" s="133"/>
      <c r="I162" s="133"/>
      <c r="J162" s="133"/>
      <c r="K162" s="133"/>
      <c r="L162" s="127"/>
      <c r="M162" s="127"/>
      <c r="N162" s="127"/>
      <c r="O162" s="187">
        <f>D162</f>
        <v>0</v>
      </c>
      <c r="P162" s="187">
        <f>O162</f>
        <v>0</v>
      </c>
    </row>
    <row r="163" spans="1:16" ht="25.5">
      <c r="A163" s="134">
        <v>4</v>
      </c>
      <c r="B163" s="135" t="s">
        <v>29</v>
      </c>
      <c r="C163" s="127"/>
      <c r="D163" s="136">
        <f t="shared" si="47"/>
        <v>20300</v>
      </c>
      <c r="E163" s="136">
        <f aca="true" t="shared" si="53" ref="E163:L163">E164</f>
        <v>0</v>
      </c>
      <c r="F163" s="136">
        <f t="shared" si="53"/>
        <v>1000</v>
      </c>
      <c r="G163" s="136">
        <f t="shared" si="53"/>
        <v>10300</v>
      </c>
      <c r="H163" s="136">
        <f t="shared" si="53"/>
        <v>0</v>
      </c>
      <c r="I163" s="136">
        <f t="shared" si="53"/>
        <v>2000</v>
      </c>
      <c r="J163" s="136">
        <f t="shared" si="53"/>
        <v>0</v>
      </c>
      <c r="K163" s="136">
        <f t="shared" si="53"/>
        <v>7000</v>
      </c>
      <c r="L163" s="136">
        <f t="shared" si="53"/>
        <v>0</v>
      </c>
      <c r="M163" s="136">
        <f>M164</f>
        <v>0</v>
      </c>
      <c r="N163" s="136">
        <f>N164</f>
        <v>0</v>
      </c>
      <c r="O163" s="136">
        <f>O164</f>
        <v>10000</v>
      </c>
      <c r="P163" s="136">
        <f>P164</f>
        <v>10000</v>
      </c>
    </row>
    <row r="164" spans="1:16" ht="38.25">
      <c r="A164" s="129">
        <v>42</v>
      </c>
      <c r="B164" s="130" t="s">
        <v>151</v>
      </c>
      <c r="C164" s="127"/>
      <c r="D164" s="131">
        <f t="shared" si="47"/>
        <v>20300</v>
      </c>
      <c r="E164" s="131">
        <f aca="true" t="shared" si="54" ref="E164:P164">E165+E167+E173</f>
        <v>0</v>
      </c>
      <c r="F164" s="131">
        <f>F165+F167+F173</f>
        <v>1000</v>
      </c>
      <c r="G164" s="131">
        <f t="shared" si="54"/>
        <v>10300</v>
      </c>
      <c r="H164" s="131">
        <f t="shared" si="54"/>
        <v>0</v>
      </c>
      <c r="I164" s="131">
        <f t="shared" si="54"/>
        <v>2000</v>
      </c>
      <c r="J164" s="131">
        <f t="shared" si="54"/>
        <v>0</v>
      </c>
      <c r="K164" s="131">
        <f t="shared" si="54"/>
        <v>7000</v>
      </c>
      <c r="L164" s="131">
        <f t="shared" si="54"/>
        <v>0</v>
      </c>
      <c r="M164" s="131">
        <f t="shared" si="54"/>
        <v>0</v>
      </c>
      <c r="N164" s="131">
        <f t="shared" si="54"/>
        <v>0</v>
      </c>
      <c r="O164" s="131">
        <f t="shared" si="54"/>
        <v>10000</v>
      </c>
      <c r="P164" s="131">
        <f t="shared" si="54"/>
        <v>10000</v>
      </c>
    </row>
    <row r="165" spans="1:16" ht="12.75">
      <c r="A165" s="117">
        <v>421</v>
      </c>
      <c r="B165" s="123" t="s">
        <v>152</v>
      </c>
      <c r="C165" s="127"/>
      <c r="D165" s="132">
        <f t="shared" si="47"/>
        <v>0</v>
      </c>
      <c r="E165" s="132">
        <f aca="true" t="shared" si="55" ref="E165:L165">E166</f>
        <v>0</v>
      </c>
      <c r="F165" s="132">
        <f t="shared" si="55"/>
        <v>0</v>
      </c>
      <c r="G165" s="132">
        <f t="shared" si="55"/>
        <v>0</v>
      </c>
      <c r="H165" s="132">
        <f t="shared" si="55"/>
        <v>0</v>
      </c>
      <c r="I165" s="132">
        <f t="shared" si="55"/>
        <v>0</v>
      </c>
      <c r="J165" s="132">
        <f t="shared" si="55"/>
        <v>0</v>
      </c>
      <c r="K165" s="132">
        <f t="shared" si="55"/>
        <v>0</v>
      </c>
      <c r="L165" s="132">
        <f t="shared" si="55"/>
        <v>0</v>
      </c>
      <c r="M165" s="132">
        <f>M166+M167+M168</f>
        <v>0</v>
      </c>
      <c r="N165" s="132">
        <f>N166+N167+N168</f>
        <v>0</v>
      </c>
      <c r="O165" s="132">
        <f>SUM(O166)</f>
        <v>0</v>
      </c>
      <c r="P165" s="132">
        <f>SUM(P166)</f>
        <v>0</v>
      </c>
    </row>
    <row r="166" spans="1:16" ht="12.75">
      <c r="A166" s="112">
        <v>4212</v>
      </c>
      <c r="B166" s="113" t="s">
        <v>175</v>
      </c>
      <c r="C166" s="127"/>
      <c r="D166" s="133">
        <f t="shared" si="47"/>
        <v>0</v>
      </c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>
        <f>D166</f>
        <v>0</v>
      </c>
      <c r="P166" s="133">
        <f>O166</f>
        <v>0</v>
      </c>
    </row>
    <row r="167" spans="1:16" ht="12.75">
      <c r="A167" s="117">
        <v>422</v>
      </c>
      <c r="B167" s="123" t="s">
        <v>152</v>
      </c>
      <c r="C167" s="127"/>
      <c r="D167" s="132">
        <f t="shared" si="47"/>
        <v>13000</v>
      </c>
      <c r="E167" s="132">
        <f aca="true" t="shared" si="56" ref="E167:L167">SUM(E168:E172)</f>
        <v>0</v>
      </c>
      <c r="F167" s="132">
        <f t="shared" si="56"/>
        <v>1000</v>
      </c>
      <c r="G167" s="132">
        <f t="shared" si="56"/>
        <v>10000</v>
      </c>
      <c r="H167" s="132">
        <f t="shared" si="56"/>
        <v>0</v>
      </c>
      <c r="I167" s="132">
        <f t="shared" si="56"/>
        <v>0</v>
      </c>
      <c r="J167" s="132">
        <f t="shared" si="56"/>
        <v>0</v>
      </c>
      <c r="K167" s="132">
        <f t="shared" si="56"/>
        <v>2000</v>
      </c>
      <c r="L167" s="132">
        <f t="shared" si="56"/>
        <v>0</v>
      </c>
      <c r="M167" s="132">
        <f>M168+M169+M172</f>
        <v>0</v>
      </c>
      <c r="N167" s="132">
        <f>N168+N169+N172</f>
        <v>0</v>
      </c>
      <c r="O167" s="132">
        <f>SUM(O168:O172)</f>
        <v>3000</v>
      </c>
      <c r="P167" s="132">
        <f>SUM(P168:P172)</f>
        <v>3000</v>
      </c>
    </row>
    <row r="168" spans="1:16" ht="12.75">
      <c r="A168" s="112">
        <v>4221</v>
      </c>
      <c r="B168" s="113" t="s">
        <v>153</v>
      </c>
      <c r="C168" s="127"/>
      <c r="D168" s="133">
        <f t="shared" si="47"/>
        <v>13000</v>
      </c>
      <c r="E168" s="133"/>
      <c r="F168" s="179">
        <v>1000</v>
      </c>
      <c r="G168" s="179">
        <v>10000</v>
      </c>
      <c r="H168" s="133"/>
      <c r="I168" s="133"/>
      <c r="J168" s="133"/>
      <c r="K168" s="188">
        <v>2000</v>
      </c>
      <c r="L168" s="133"/>
      <c r="M168" s="133"/>
      <c r="N168" s="133"/>
      <c r="O168" s="179">
        <f>D168-10000</f>
        <v>3000</v>
      </c>
      <c r="P168" s="187">
        <f>O168</f>
        <v>3000</v>
      </c>
    </row>
    <row r="169" spans="1:16" ht="12.75">
      <c r="A169" s="112">
        <v>4222</v>
      </c>
      <c r="B169" s="113" t="s">
        <v>154</v>
      </c>
      <c r="C169" s="127"/>
      <c r="D169" s="133">
        <f t="shared" si="47"/>
        <v>0</v>
      </c>
      <c r="E169" s="133"/>
      <c r="F169" s="133">
        <v>0</v>
      </c>
      <c r="G169" s="133"/>
      <c r="H169" s="133"/>
      <c r="I169" s="133">
        <v>0</v>
      </c>
      <c r="J169" s="133"/>
      <c r="K169" s="133"/>
      <c r="L169" s="133">
        <v>0</v>
      </c>
      <c r="M169" s="133"/>
      <c r="N169" s="133"/>
      <c r="O169" s="133">
        <f>D169</f>
        <v>0</v>
      </c>
      <c r="P169" s="133">
        <f>O169</f>
        <v>0</v>
      </c>
    </row>
    <row r="170" spans="1:16" ht="12.75">
      <c r="A170" s="112">
        <v>4223</v>
      </c>
      <c r="B170" s="113" t="s">
        <v>169</v>
      </c>
      <c r="C170" s="127"/>
      <c r="D170" s="133">
        <f t="shared" si="47"/>
        <v>0</v>
      </c>
      <c r="E170" s="133">
        <v>0</v>
      </c>
      <c r="F170" s="127"/>
      <c r="G170" s="127"/>
      <c r="H170" s="133">
        <v>0</v>
      </c>
      <c r="I170" s="133"/>
      <c r="J170" s="133"/>
      <c r="K170" s="133">
        <v>0</v>
      </c>
      <c r="L170" s="127"/>
      <c r="M170" s="127"/>
      <c r="N170" s="127"/>
      <c r="O170" s="133">
        <f>D170</f>
        <v>0</v>
      </c>
      <c r="P170" s="133">
        <f>O170</f>
        <v>0</v>
      </c>
    </row>
    <row r="171" spans="1:16" ht="12.75">
      <c r="A171" s="112">
        <v>4226</v>
      </c>
      <c r="B171" s="113" t="s">
        <v>170</v>
      </c>
      <c r="C171" s="127"/>
      <c r="D171" s="133">
        <f t="shared" si="47"/>
        <v>0</v>
      </c>
      <c r="E171" s="133"/>
      <c r="F171" s="127"/>
      <c r="G171" s="127"/>
      <c r="H171" s="133"/>
      <c r="I171" s="133"/>
      <c r="J171" s="133"/>
      <c r="K171" s="133"/>
      <c r="L171" s="133"/>
      <c r="M171" s="127"/>
      <c r="N171" s="127"/>
      <c r="O171" s="133">
        <f>D171</f>
        <v>0</v>
      </c>
      <c r="P171" s="133">
        <f>O171</f>
        <v>0</v>
      </c>
    </row>
    <row r="172" spans="1:16" ht="25.5">
      <c r="A172" s="112">
        <v>4227</v>
      </c>
      <c r="B172" s="113" t="s">
        <v>155</v>
      </c>
      <c r="C172" s="127"/>
      <c r="D172" s="133">
        <f t="shared" si="47"/>
        <v>0</v>
      </c>
      <c r="E172" s="133"/>
      <c r="F172" s="133">
        <v>0</v>
      </c>
      <c r="G172" s="179">
        <v>0</v>
      </c>
      <c r="H172" s="133"/>
      <c r="I172" s="133">
        <v>0</v>
      </c>
      <c r="J172" s="187">
        <v>0</v>
      </c>
      <c r="K172" s="133"/>
      <c r="L172" s="133">
        <v>0</v>
      </c>
      <c r="M172" s="133"/>
      <c r="N172" s="133"/>
      <c r="O172" s="133">
        <f>D172</f>
        <v>0</v>
      </c>
      <c r="P172" s="133">
        <f>O172</f>
        <v>0</v>
      </c>
    </row>
    <row r="173" spans="1:16" ht="25.5">
      <c r="A173" s="117">
        <v>424</v>
      </c>
      <c r="B173" s="123" t="s">
        <v>156</v>
      </c>
      <c r="C173" s="127"/>
      <c r="D173" s="132">
        <f t="shared" si="47"/>
        <v>7300</v>
      </c>
      <c r="E173" s="132">
        <f aca="true" t="shared" si="57" ref="E173:P173">E174</f>
        <v>0</v>
      </c>
      <c r="F173" s="132">
        <f t="shared" si="57"/>
        <v>0</v>
      </c>
      <c r="G173" s="132">
        <f t="shared" si="57"/>
        <v>300</v>
      </c>
      <c r="H173" s="132">
        <f t="shared" si="57"/>
        <v>0</v>
      </c>
      <c r="I173" s="132">
        <f t="shared" si="57"/>
        <v>2000</v>
      </c>
      <c r="J173" s="132">
        <f t="shared" si="57"/>
        <v>0</v>
      </c>
      <c r="K173" s="132">
        <f t="shared" si="57"/>
        <v>5000</v>
      </c>
      <c r="L173" s="132">
        <f t="shared" si="57"/>
        <v>0</v>
      </c>
      <c r="M173" s="132">
        <f t="shared" si="57"/>
        <v>0</v>
      </c>
      <c r="N173" s="132">
        <f t="shared" si="57"/>
        <v>0</v>
      </c>
      <c r="O173" s="132">
        <f t="shared" si="57"/>
        <v>7000</v>
      </c>
      <c r="P173" s="132">
        <f t="shared" si="57"/>
        <v>7000</v>
      </c>
    </row>
    <row r="174" spans="1:16" ht="12.75">
      <c r="A174" s="112">
        <v>4241</v>
      </c>
      <c r="B174" s="113" t="s">
        <v>157</v>
      </c>
      <c r="C174" s="127"/>
      <c r="D174" s="133">
        <f>SUM(E174:N174)</f>
        <v>7300</v>
      </c>
      <c r="E174" s="133"/>
      <c r="F174" s="133"/>
      <c r="G174" s="179">
        <v>300</v>
      </c>
      <c r="H174" s="133"/>
      <c r="I174" s="188">
        <v>2000</v>
      </c>
      <c r="J174" s="133"/>
      <c r="K174" s="188">
        <v>5000</v>
      </c>
      <c r="L174" s="133"/>
      <c r="M174" s="133"/>
      <c r="N174" s="133"/>
      <c r="O174" s="179">
        <f>D174-300</f>
        <v>7000</v>
      </c>
      <c r="P174" s="133">
        <f>O174</f>
        <v>7000</v>
      </c>
    </row>
    <row r="175" spans="1:16" ht="12.75">
      <c r="A175" s="127"/>
      <c r="B175" s="127"/>
      <c r="C175" s="127"/>
      <c r="D175" s="133">
        <f>SUM(E175:N175)</f>
        <v>0</v>
      </c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33">
        <f>D175</f>
        <v>0</v>
      </c>
      <c r="P175" s="133">
        <f>O175</f>
        <v>0</v>
      </c>
    </row>
    <row r="176" spans="1:16" ht="36">
      <c r="A176" s="141" t="s">
        <v>91</v>
      </c>
      <c r="B176" s="141" t="s">
        <v>90</v>
      </c>
      <c r="C176" s="141" t="s">
        <v>92</v>
      </c>
      <c r="D176" s="146">
        <f>D177</f>
        <v>7445400</v>
      </c>
      <c r="E176" s="146">
        <f aca="true" t="shared" si="58" ref="E176:N176">E177</f>
        <v>0</v>
      </c>
      <c r="F176" s="146">
        <f t="shared" si="58"/>
        <v>0</v>
      </c>
      <c r="G176" s="146"/>
      <c r="H176" s="146">
        <f t="shared" si="58"/>
        <v>0</v>
      </c>
      <c r="I176" s="146">
        <f t="shared" si="58"/>
        <v>0</v>
      </c>
      <c r="J176" s="146"/>
      <c r="K176" s="146">
        <f t="shared" si="58"/>
        <v>7445400</v>
      </c>
      <c r="L176" s="146">
        <f t="shared" si="58"/>
        <v>0</v>
      </c>
      <c r="M176" s="146">
        <f t="shared" si="58"/>
        <v>0</v>
      </c>
      <c r="N176" s="146">
        <f t="shared" si="58"/>
        <v>0</v>
      </c>
      <c r="O176" s="146">
        <f>O177</f>
        <v>7593880</v>
      </c>
      <c r="P176" s="146">
        <f>P177</f>
        <v>7593880</v>
      </c>
    </row>
    <row r="177" spans="1:16" ht="12.75">
      <c r="A177" s="134">
        <v>3</v>
      </c>
      <c r="B177" s="135" t="s">
        <v>88</v>
      </c>
      <c r="C177" s="136"/>
      <c r="D177" s="136">
        <f>SUM(E177:N177)</f>
        <v>7445400</v>
      </c>
      <c r="E177" s="136">
        <f aca="true" t="shared" si="59" ref="E177:M177">E178+E188</f>
        <v>0</v>
      </c>
      <c r="F177" s="136">
        <f t="shared" si="59"/>
        <v>0</v>
      </c>
      <c r="G177" s="136"/>
      <c r="H177" s="136">
        <f t="shared" si="59"/>
        <v>0</v>
      </c>
      <c r="I177" s="136">
        <f t="shared" si="59"/>
        <v>0</v>
      </c>
      <c r="J177" s="136"/>
      <c r="K177" s="136">
        <f>K178+K188</f>
        <v>7445400</v>
      </c>
      <c r="L177" s="136">
        <f t="shared" si="59"/>
        <v>0</v>
      </c>
      <c r="M177" s="136">
        <f t="shared" si="59"/>
        <v>0</v>
      </c>
      <c r="N177" s="136"/>
      <c r="O177" s="136">
        <f>O178+O188</f>
        <v>7593880</v>
      </c>
      <c r="P177" s="136">
        <f>P178+P188</f>
        <v>7593880</v>
      </c>
    </row>
    <row r="178" spans="1:16" ht="12.75">
      <c r="A178" s="129">
        <v>31</v>
      </c>
      <c r="B178" s="130" t="s">
        <v>19</v>
      </c>
      <c r="C178" s="131"/>
      <c r="D178" s="131">
        <f>SUM(E178:N178)</f>
        <v>7225000</v>
      </c>
      <c r="E178" s="131">
        <f aca="true" t="shared" si="60" ref="E178:M178">E179+E183+E185</f>
        <v>0</v>
      </c>
      <c r="F178" s="131">
        <f t="shared" si="60"/>
        <v>0</v>
      </c>
      <c r="G178" s="131"/>
      <c r="H178" s="131">
        <f t="shared" si="60"/>
        <v>0</v>
      </c>
      <c r="I178" s="131">
        <f t="shared" si="60"/>
        <v>0</v>
      </c>
      <c r="J178" s="131"/>
      <c r="K178" s="131">
        <f>K179+K183+K185</f>
        <v>7225000</v>
      </c>
      <c r="L178" s="131">
        <f t="shared" si="60"/>
        <v>0</v>
      </c>
      <c r="M178" s="131">
        <f t="shared" si="60"/>
        <v>0</v>
      </c>
      <c r="N178" s="131"/>
      <c r="O178" s="131">
        <f>O179+O183+O185</f>
        <v>7369480</v>
      </c>
      <c r="P178" s="131">
        <f>P179+P183+P185</f>
        <v>7369480</v>
      </c>
    </row>
    <row r="179" spans="1:16" ht="12.75">
      <c r="A179" s="117">
        <v>311</v>
      </c>
      <c r="B179" s="123" t="s">
        <v>20</v>
      </c>
      <c r="C179" s="132"/>
      <c r="D179" s="132">
        <f>SUM(E179:N179)</f>
        <v>6000000</v>
      </c>
      <c r="E179" s="132">
        <f aca="true" t="shared" si="61" ref="E179:M179">E180+E181+E182</f>
        <v>0</v>
      </c>
      <c r="F179" s="132">
        <f t="shared" si="61"/>
        <v>0</v>
      </c>
      <c r="G179" s="132"/>
      <c r="H179" s="132">
        <f t="shared" si="61"/>
        <v>0</v>
      </c>
      <c r="I179" s="132">
        <f t="shared" si="61"/>
        <v>0</v>
      </c>
      <c r="J179" s="132"/>
      <c r="K179" s="132">
        <f>K180+K181+K182</f>
        <v>6000000</v>
      </c>
      <c r="L179" s="132">
        <f t="shared" si="61"/>
        <v>0</v>
      </c>
      <c r="M179" s="132">
        <f t="shared" si="61"/>
        <v>0</v>
      </c>
      <c r="N179" s="132"/>
      <c r="O179" s="132">
        <f>SUM(O180:O182)</f>
        <v>6120000</v>
      </c>
      <c r="P179" s="132">
        <f>SUM(P180:P182)</f>
        <v>6120000</v>
      </c>
    </row>
    <row r="180" spans="1:16" ht="12.75">
      <c r="A180" s="112">
        <v>3111</v>
      </c>
      <c r="B180" s="113" t="s">
        <v>119</v>
      </c>
      <c r="C180" s="133"/>
      <c r="D180" s="133">
        <f>SUM(E180:N180)</f>
        <v>6000000</v>
      </c>
      <c r="E180" s="133"/>
      <c r="F180" s="133"/>
      <c r="G180" s="133"/>
      <c r="H180" s="133"/>
      <c r="I180" s="133"/>
      <c r="J180" s="133"/>
      <c r="K180" s="188">
        <v>6000000</v>
      </c>
      <c r="L180" s="133"/>
      <c r="M180" s="133"/>
      <c r="N180" s="133"/>
      <c r="O180" s="133">
        <f>D180*1.02</f>
        <v>6120000</v>
      </c>
      <c r="P180" s="133">
        <f>O180</f>
        <v>6120000</v>
      </c>
    </row>
    <row r="181" spans="1:16" ht="12.75">
      <c r="A181" s="112">
        <v>3113</v>
      </c>
      <c r="B181" s="113" t="s">
        <v>120</v>
      </c>
      <c r="C181" s="133"/>
      <c r="D181" s="133">
        <f aca="true" t="shared" si="62" ref="D181:D187">SUM(E181:N181)</f>
        <v>0</v>
      </c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>
        <f>D181</f>
        <v>0</v>
      </c>
      <c r="P181" s="133">
        <f>SUM(Q181:Y181)</f>
        <v>0</v>
      </c>
    </row>
    <row r="182" spans="1:16" ht="12.75">
      <c r="A182" s="112">
        <v>3114</v>
      </c>
      <c r="B182" s="113" t="s">
        <v>121</v>
      </c>
      <c r="C182" s="133"/>
      <c r="D182" s="133">
        <f t="shared" si="62"/>
        <v>0</v>
      </c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>
        <f>D182</f>
        <v>0</v>
      </c>
      <c r="P182" s="133">
        <f>SUM(Q182:Y182)</f>
        <v>0</v>
      </c>
    </row>
    <row r="183" spans="1:16" ht="12.75">
      <c r="A183" s="117">
        <v>312</v>
      </c>
      <c r="B183" s="123" t="s">
        <v>21</v>
      </c>
      <c r="C183" s="132"/>
      <c r="D183" s="132">
        <f>SUM(E183:N183)</f>
        <v>240000</v>
      </c>
      <c r="E183" s="132">
        <f aca="true" t="shared" si="63" ref="E183:M183">E184</f>
        <v>0</v>
      </c>
      <c r="F183" s="132">
        <f t="shared" si="63"/>
        <v>0</v>
      </c>
      <c r="G183" s="132"/>
      <c r="H183" s="132">
        <f t="shared" si="63"/>
        <v>0</v>
      </c>
      <c r="I183" s="132">
        <f t="shared" si="63"/>
        <v>0</v>
      </c>
      <c r="J183" s="132"/>
      <c r="K183" s="132">
        <f t="shared" si="63"/>
        <v>240000</v>
      </c>
      <c r="L183" s="132">
        <f t="shared" si="63"/>
        <v>0</v>
      </c>
      <c r="M183" s="132">
        <f t="shared" si="63"/>
        <v>0</v>
      </c>
      <c r="N183" s="132"/>
      <c r="O183" s="132">
        <f>SUM(O184)</f>
        <v>244800</v>
      </c>
      <c r="P183" s="132">
        <f>SUM(P184)</f>
        <v>244800</v>
      </c>
    </row>
    <row r="184" spans="1:16" ht="12.75">
      <c r="A184" s="112">
        <v>3121</v>
      </c>
      <c r="B184" s="113" t="s">
        <v>21</v>
      </c>
      <c r="C184" s="133"/>
      <c r="D184" s="133">
        <f t="shared" si="62"/>
        <v>240000</v>
      </c>
      <c r="E184" s="133"/>
      <c r="F184" s="133"/>
      <c r="G184" s="133"/>
      <c r="H184" s="133"/>
      <c r="I184" s="133"/>
      <c r="J184" s="133"/>
      <c r="K184" s="188">
        <v>240000</v>
      </c>
      <c r="L184" s="133"/>
      <c r="M184" s="133"/>
      <c r="N184" s="133"/>
      <c r="O184" s="133">
        <f>D184*1.02</f>
        <v>244800</v>
      </c>
      <c r="P184" s="133">
        <f>O184</f>
        <v>244800</v>
      </c>
    </row>
    <row r="185" spans="1:16" ht="12.75">
      <c r="A185" s="117">
        <v>313</v>
      </c>
      <c r="B185" s="123" t="s">
        <v>22</v>
      </c>
      <c r="C185" s="132"/>
      <c r="D185" s="132">
        <f>SUM(E185:N185)</f>
        <v>985000</v>
      </c>
      <c r="E185" s="132">
        <f aca="true" t="shared" si="64" ref="E185:M185">E186+E187</f>
        <v>0</v>
      </c>
      <c r="F185" s="132">
        <f t="shared" si="64"/>
        <v>0</v>
      </c>
      <c r="G185" s="132"/>
      <c r="H185" s="132">
        <f t="shared" si="64"/>
        <v>0</v>
      </c>
      <c r="I185" s="132">
        <f t="shared" si="64"/>
        <v>0</v>
      </c>
      <c r="J185" s="132"/>
      <c r="K185" s="132">
        <f>K186+K187</f>
        <v>985000</v>
      </c>
      <c r="L185" s="132">
        <f t="shared" si="64"/>
        <v>0</v>
      </c>
      <c r="M185" s="132">
        <f t="shared" si="64"/>
        <v>0</v>
      </c>
      <c r="N185" s="132"/>
      <c r="O185" s="132">
        <f>SUM(O186:O187)</f>
        <v>1004680</v>
      </c>
      <c r="P185" s="132">
        <f>SUM(P186:P187)</f>
        <v>1004680</v>
      </c>
    </row>
    <row r="186" spans="1:16" ht="25.5">
      <c r="A186" s="112">
        <v>3132</v>
      </c>
      <c r="B186" s="113" t="s">
        <v>122</v>
      </c>
      <c r="C186" s="133"/>
      <c r="D186" s="133">
        <f t="shared" si="62"/>
        <v>984000</v>
      </c>
      <c r="E186" s="133"/>
      <c r="F186" s="133"/>
      <c r="G186" s="133"/>
      <c r="H186" s="133"/>
      <c r="I186" s="133"/>
      <c r="J186" s="133"/>
      <c r="K186" s="188">
        <v>984000</v>
      </c>
      <c r="L186" s="133"/>
      <c r="M186" s="133"/>
      <c r="N186" s="133"/>
      <c r="O186" s="133">
        <f>D186*1.02</f>
        <v>1003680</v>
      </c>
      <c r="P186" s="133">
        <f>O186</f>
        <v>1003680</v>
      </c>
    </row>
    <row r="187" spans="1:16" ht="25.5">
      <c r="A187" s="112">
        <v>3133</v>
      </c>
      <c r="B187" s="113" t="s">
        <v>123</v>
      </c>
      <c r="C187" s="133"/>
      <c r="D187" s="133">
        <f t="shared" si="62"/>
        <v>1000</v>
      </c>
      <c r="E187" s="133">
        <v>0</v>
      </c>
      <c r="F187" s="133"/>
      <c r="G187" s="133"/>
      <c r="H187" s="133"/>
      <c r="I187" s="133"/>
      <c r="J187" s="133"/>
      <c r="K187" s="195">
        <v>1000</v>
      </c>
      <c r="L187" s="133"/>
      <c r="M187" s="133"/>
      <c r="N187" s="133"/>
      <c r="O187" s="133">
        <f>D187</f>
        <v>1000</v>
      </c>
      <c r="P187" s="133">
        <f>O187</f>
        <v>1000</v>
      </c>
    </row>
    <row r="188" spans="1:16" ht="12.75">
      <c r="A188" s="129">
        <v>32</v>
      </c>
      <c r="B188" s="130" t="s">
        <v>23</v>
      </c>
      <c r="C188" s="131"/>
      <c r="D188" s="131">
        <f aca="true" t="shared" si="65" ref="D188:D194">SUM(E188:N188)</f>
        <v>220400</v>
      </c>
      <c r="E188" s="131">
        <f>E189+E191+E195</f>
        <v>0</v>
      </c>
      <c r="F188" s="131">
        <f>F189+F191+F195</f>
        <v>0</v>
      </c>
      <c r="G188" s="131"/>
      <c r="H188" s="131">
        <f>H189+H191+H195</f>
        <v>0</v>
      </c>
      <c r="I188" s="131">
        <f>I189+I191+I195</f>
        <v>0</v>
      </c>
      <c r="J188" s="131"/>
      <c r="K188" s="131">
        <f>K189+K191+K195</f>
        <v>220400</v>
      </c>
      <c r="L188" s="131">
        <f>L189+L191+L195</f>
        <v>0</v>
      </c>
      <c r="M188" s="131">
        <f>M189+M191+M195</f>
        <v>0</v>
      </c>
      <c r="N188" s="131"/>
      <c r="O188" s="131">
        <f>O189+O191+O195</f>
        <v>224400</v>
      </c>
      <c r="P188" s="131">
        <f>P189+P191+P195</f>
        <v>224400</v>
      </c>
    </row>
    <row r="189" spans="1:16" ht="12.75">
      <c r="A189" s="117">
        <v>321</v>
      </c>
      <c r="B189" s="123" t="s">
        <v>24</v>
      </c>
      <c r="C189" s="132"/>
      <c r="D189" s="132">
        <f t="shared" si="65"/>
        <v>200000</v>
      </c>
      <c r="E189" s="132">
        <f aca="true" t="shared" si="66" ref="E189:M189">E190</f>
        <v>0</v>
      </c>
      <c r="F189" s="132">
        <f t="shared" si="66"/>
        <v>0</v>
      </c>
      <c r="G189" s="132"/>
      <c r="H189" s="132">
        <f t="shared" si="66"/>
        <v>0</v>
      </c>
      <c r="I189" s="132">
        <f t="shared" si="66"/>
        <v>0</v>
      </c>
      <c r="J189" s="132"/>
      <c r="K189" s="132">
        <f t="shared" si="66"/>
        <v>200000</v>
      </c>
      <c r="L189" s="132">
        <f t="shared" si="66"/>
        <v>0</v>
      </c>
      <c r="M189" s="132">
        <f t="shared" si="66"/>
        <v>0</v>
      </c>
      <c r="N189" s="132"/>
      <c r="O189" s="132">
        <f>SUM(O190)</f>
        <v>204000</v>
      </c>
      <c r="P189" s="132">
        <f>SUM(P190)</f>
        <v>204000</v>
      </c>
    </row>
    <row r="190" spans="1:16" ht="12.75">
      <c r="A190" s="112">
        <v>3212</v>
      </c>
      <c r="B190" s="113" t="s">
        <v>124</v>
      </c>
      <c r="C190" s="133"/>
      <c r="D190" s="133">
        <f t="shared" si="65"/>
        <v>200000</v>
      </c>
      <c r="E190" s="133"/>
      <c r="F190" s="133"/>
      <c r="G190" s="133"/>
      <c r="H190" s="133"/>
      <c r="I190" s="133"/>
      <c r="J190" s="133"/>
      <c r="K190" s="188">
        <v>200000</v>
      </c>
      <c r="L190" s="133"/>
      <c r="M190" s="133"/>
      <c r="N190" s="133"/>
      <c r="O190" s="133">
        <f>D190*1.02</f>
        <v>204000</v>
      </c>
      <c r="P190" s="133">
        <f>O190</f>
        <v>204000</v>
      </c>
    </row>
    <row r="191" spans="1:16" ht="25.5">
      <c r="A191" s="117">
        <v>322</v>
      </c>
      <c r="B191" s="123" t="s">
        <v>125</v>
      </c>
      <c r="C191" s="133"/>
      <c r="D191" s="132">
        <f t="shared" si="65"/>
        <v>0</v>
      </c>
      <c r="E191" s="132">
        <f>E193</f>
        <v>0</v>
      </c>
      <c r="F191" s="132">
        <f>F193</f>
        <v>0</v>
      </c>
      <c r="G191" s="132"/>
      <c r="H191" s="132">
        <f>H193</f>
        <v>0</v>
      </c>
      <c r="I191" s="132">
        <f>SUM(I192:I194)</f>
        <v>0</v>
      </c>
      <c r="J191" s="132"/>
      <c r="K191" s="132">
        <f>SUM(K192:K194)</f>
        <v>0</v>
      </c>
      <c r="L191" s="132">
        <f>L193+L194</f>
        <v>0</v>
      </c>
      <c r="M191" s="132">
        <f>M193</f>
        <v>0</v>
      </c>
      <c r="N191" s="132"/>
      <c r="O191" s="132">
        <f>SUM(O192:O194)</f>
        <v>0</v>
      </c>
      <c r="P191" s="132">
        <f>SUM(P192:P194)</f>
        <v>0</v>
      </c>
    </row>
    <row r="192" spans="1:16" ht="12.75">
      <c r="A192" s="112">
        <v>32210</v>
      </c>
      <c r="B192" s="113" t="s">
        <v>176</v>
      </c>
      <c r="C192" s="133"/>
      <c r="D192" s="133">
        <f t="shared" si="65"/>
        <v>0</v>
      </c>
      <c r="E192" s="132"/>
      <c r="F192" s="132"/>
      <c r="G192" s="132"/>
      <c r="H192" s="132"/>
      <c r="I192" s="133">
        <v>0</v>
      </c>
      <c r="J192" s="133"/>
      <c r="K192" s="188">
        <v>0</v>
      </c>
      <c r="L192" s="132"/>
      <c r="M192" s="132"/>
      <c r="N192" s="132"/>
      <c r="O192" s="133">
        <f>D192</f>
        <v>0</v>
      </c>
      <c r="P192" s="132">
        <f>O192</f>
        <v>0</v>
      </c>
    </row>
    <row r="193" spans="1:16" ht="25.5">
      <c r="A193" s="112">
        <v>32216</v>
      </c>
      <c r="B193" s="113" t="s">
        <v>173</v>
      </c>
      <c r="C193" s="133"/>
      <c r="D193" s="133">
        <f t="shared" si="65"/>
        <v>0</v>
      </c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>
        <f>D193</f>
        <v>0</v>
      </c>
      <c r="P193" s="133">
        <f>O193</f>
        <v>0</v>
      </c>
    </row>
    <row r="194" spans="1:16" ht="12.75">
      <c r="A194" s="112">
        <v>32251</v>
      </c>
      <c r="B194" s="113" t="s">
        <v>165</v>
      </c>
      <c r="C194" s="133"/>
      <c r="D194" s="133">
        <f t="shared" si="65"/>
        <v>0</v>
      </c>
      <c r="E194" s="133"/>
      <c r="F194" s="133"/>
      <c r="G194" s="133"/>
      <c r="H194" s="133"/>
      <c r="I194" s="133"/>
      <c r="J194" s="133"/>
      <c r="K194" s="188">
        <v>0</v>
      </c>
      <c r="L194" s="133"/>
      <c r="M194" s="133"/>
      <c r="N194" s="133"/>
      <c r="O194" s="133">
        <f>D194</f>
        <v>0</v>
      </c>
      <c r="P194" s="133">
        <f>O194</f>
        <v>0</v>
      </c>
    </row>
    <row r="195" spans="1:16" ht="25.5">
      <c r="A195" s="117">
        <v>329</v>
      </c>
      <c r="B195" s="123" t="s">
        <v>125</v>
      </c>
      <c r="C195" s="133"/>
      <c r="D195" s="132">
        <f>SUM(E195:L195)</f>
        <v>20400</v>
      </c>
      <c r="E195" s="132">
        <f aca="true" t="shared" si="67" ref="E195:M195">E196</f>
        <v>0</v>
      </c>
      <c r="F195" s="132">
        <f t="shared" si="67"/>
        <v>0</v>
      </c>
      <c r="G195" s="132"/>
      <c r="H195" s="132">
        <f t="shared" si="67"/>
        <v>0</v>
      </c>
      <c r="I195" s="132">
        <f t="shared" si="67"/>
        <v>0</v>
      </c>
      <c r="J195" s="132"/>
      <c r="K195" s="132">
        <f t="shared" si="67"/>
        <v>20400</v>
      </c>
      <c r="L195" s="132">
        <f t="shared" si="67"/>
        <v>0</v>
      </c>
      <c r="M195" s="132">
        <f t="shared" si="67"/>
        <v>0</v>
      </c>
      <c r="N195" s="132"/>
      <c r="O195" s="132">
        <f>SUM(O196:O197)</f>
        <v>20400</v>
      </c>
      <c r="P195" s="132">
        <f>SUM(P196:P197)</f>
        <v>20400</v>
      </c>
    </row>
    <row r="196" spans="1:16" ht="12.75">
      <c r="A196" s="112">
        <v>3295</v>
      </c>
      <c r="B196" s="113" t="s">
        <v>163</v>
      </c>
      <c r="C196" s="133"/>
      <c r="D196" s="133">
        <f>SUM(E196:N196)</f>
        <v>20400</v>
      </c>
      <c r="E196" s="133"/>
      <c r="F196" s="133"/>
      <c r="G196" s="133"/>
      <c r="H196" s="133"/>
      <c r="I196" s="133">
        <v>0</v>
      </c>
      <c r="J196" s="133"/>
      <c r="K196" s="188">
        <f>1700*12</f>
        <v>20400</v>
      </c>
      <c r="L196" s="133"/>
      <c r="M196" s="133"/>
      <c r="N196" s="133"/>
      <c r="O196" s="187">
        <f>D196</f>
        <v>20400</v>
      </c>
      <c r="P196" s="187">
        <f>O196</f>
        <v>20400</v>
      </c>
    </row>
    <row r="197" spans="1:16" ht="12.75" hidden="1">
      <c r="A197" s="112"/>
      <c r="B197" s="113"/>
      <c r="C197" s="133"/>
      <c r="D197" s="133">
        <f>SUM(E197:N197)</f>
        <v>0</v>
      </c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>
        <f>D197</f>
        <v>0</v>
      </c>
      <c r="P197" s="133">
        <f>SUM(Q197:Y197)</f>
        <v>0</v>
      </c>
    </row>
    <row r="198" spans="1:16" ht="12.75" hidden="1">
      <c r="A198" s="112"/>
      <c r="B198" s="113"/>
      <c r="C198" s="113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</row>
    <row r="199" spans="1:16" ht="24">
      <c r="A199" s="141" t="s">
        <v>60</v>
      </c>
      <c r="B199" s="141" t="s">
        <v>93</v>
      </c>
      <c r="C199" s="141"/>
      <c r="D199" s="146">
        <f>D200</f>
        <v>372736</v>
      </c>
      <c r="E199" s="146">
        <f aca="true" t="shared" si="68" ref="E199:N199">E200</f>
        <v>0</v>
      </c>
      <c r="F199" s="146">
        <f t="shared" si="68"/>
        <v>0</v>
      </c>
      <c r="G199" s="146">
        <f>G200</f>
        <v>0</v>
      </c>
      <c r="H199" s="146">
        <f t="shared" si="68"/>
        <v>185000</v>
      </c>
      <c r="I199" s="146">
        <f t="shared" si="68"/>
        <v>187736</v>
      </c>
      <c r="J199" s="146">
        <f t="shared" si="68"/>
        <v>0</v>
      </c>
      <c r="K199" s="146">
        <f t="shared" si="68"/>
        <v>0</v>
      </c>
      <c r="L199" s="146">
        <f t="shared" si="68"/>
        <v>0</v>
      </c>
      <c r="M199" s="146">
        <f t="shared" si="68"/>
        <v>0</v>
      </c>
      <c r="N199" s="146">
        <f t="shared" si="68"/>
        <v>0</v>
      </c>
      <c r="O199" s="146">
        <f>O200</f>
        <v>372736</v>
      </c>
      <c r="P199" s="146">
        <f>P200</f>
        <v>372736</v>
      </c>
    </row>
    <row r="200" spans="1:16" ht="12.75">
      <c r="A200" s="148" t="s">
        <v>149</v>
      </c>
      <c r="B200" s="149" t="s">
        <v>44</v>
      </c>
      <c r="C200" s="127"/>
      <c r="D200" s="155">
        <f>SUM(E200:N200)</f>
        <v>372736</v>
      </c>
      <c r="E200" s="155">
        <f>E201+E217</f>
        <v>0</v>
      </c>
      <c r="F200" s="155">
        <f aca="true" t="shared" si="69" ref="F200:N200">F201+F217</f>
        <v>0</v>
      </c>
      <c r="G200" s="155">
        <f>G201+G217</f>
        <v>0</v>
      </c>
      <c r="H200" s="155">
        <f t="shared" si="69"/>
        <v>185000</v>
      </c>
      <c r="I200" s="155">
        <f t="shared" si="69"/>
        <v>187736</v>
      </c>
      <c r="J200" s="155">
        <f t="shared" si="69"/>
        <v>0</v>
      </c>
      <c r="K200" s="155">
        <f>K201+K217</f>
        <v>0</v>
      </c>
      <c r="L200" s="155">
        <f t="shared" si="69"/>
        <v>0</v>
      </c>
      <c r="M200" s="155">
        <f t="shared" si="69"/>
        <v>0</v>
      </c>
      <c r="N200" s="155">
        <f t="shared" si="69"/>
        <v>0</v>
      </c>
      <c r="O200" s="155">
        <f>O201+O217</f>
        <v>372736</v>
      </c>
      <c r="P200" s="155">
        <f>P201+P217</f>
        <v>372736</v>
      </c>
    </row>
    <row r="201" spans="1:16" ht="12.75">
      <c r="A201" s="142">
        <v>3</v>
      </c>
      <c r="B201" s="143" t="s">
        <v>88</v>
      </c>
      <c r="C201" s="127"/>
      <c r="D201" s="136">
        <f>SUM(E201:N201)</f>
        <v>362736</v>
      </c>
      <c r="E201" s="136">
        <f aca="true" t="shared" si="70" ref="E201:N201">E202+E214</f>
        <v>0</v>
      </c>
      <c r="F201" s="136">
        <f t="shared" si="70"/>
        <v>0</v>
      </c>
      <c r="G201" s="136">
        <f t="shared" si="70"/>
        <v>0</v>
      </c>
      <c r="H201" s="136">
        <f t="shared" si="70"/>
        <v>185000</v>
      </c>
      <c r="I201" s="136">
        <f t="shared" si="70"/>
        <v>177736</v>
      </c>
      <c r="J201" s="136">
        <f t="shared" si="70"/>
        <v>0</v>
      </c>
      <c r="K201" s="136">
        <f t="shared" si="70"/>
        <v>0</v>
      </c>
      <c r="L201" s="136">
        <f t="shared" si="70"/>
        <v>0</v>
      </c>
      <c r="M201" s="136">
        <f t="shared" si="70"/>
        <v>0</v>
      </c>
      <c r="N201" s="136">
        <f t="shared" si="70"/>
        <v>0</v>
      </c>
      <c r="O201" s="136">
        <f>O202</f>
        <v>362736</v>
      </c>
      <c r="P201" s="136">
        <f>P202</f>
        <v>362736</v>
      </c>
    </row>
    <row r="202" spans="1:16" ht="12.75">
      <c r="A202" s="150">
        <v>32</v>
      </c>
      <c r="B202" s="151" t="s">
        <v>23</v>
      </c>
      <c r="C202" s="127"/>
      <c r="D202" s="131">
        <f>SUM(E202:N202)</f>
        <v>362736</v>
      </c>
      <c r="E202" s="131">
        <f aca="true" t="shared" si="71" ref="E202:N202">E203+E210</f>
        <v>0</v>
      </c>
      <c r="F202" s="131">
        <f t="shared" si="71"/>
        <v>0</v>
      </c>
      <c r="G202" s="131">
        <f t="shared" si="71"/>
        <v>0</v>
      </c>
      <c r="H202" s="131">
        <f>H203+H210</f>
        <v>185000</v>
      </c>
      <c r="I202" s="131">
        <f t="shared" si="71"/>
        <v>177736</v>
      </c>
      <c r="J202" s="131">
        <f t="shared" si="71"/>
        <v>0</v>
      </c>
      <c r="K202" s="131">
        <f>K203+K210</f>
        <v>0</v>
      </c>
      <c r="L202" s="131">
        <f t="shared" si="71"/>
        <v>0</v>
      </c>
      <c r="M202" s="131">
        <f t="shared" si="71"/>
        <v>0</v>
      </c>
      <c r="N202" s="131">
        <f t="shared" si="71"/>
        <v>0</v>
      </c>
      <c r="O202" s="131">
        <f>O203+O210</f>
        <v>362736</v>
      </c>
      <c r="P202" s="131">
        <f>P203+P210</f>
        <v>362736</v>
      </c>
    </row>
    <row r="203" spans="1:16" ht="12.75">
      <c r="A203" s="152">
        <v>322</v>
      </c>
      <c r="B203" s="153" t="s">
        <v>25</v>
      </c>
      <c r="C203" s="127"/>
      <c r="D203" s="132">
        <f>SUM(E203:N203)</f>
        <v>352736</v>
      </c>
      <c r="E203" s="132">
        <f aca="true" t="shared" si="72" ref="E203:N203">SUM(E204:E209)</f>
        <v>0</v>
      </c>
      <c r="F203" s="132">
        <f t="shared" si="72"/>
        <v>0</v>
      </c>
      <c r="G203" s="132">
        <f t="shared" si="72"/>
        <v>0</v>
      </c>
      <c r="H203" s="132">
        <f t="shared" si="72"/>
        <v>185000</v>
      </c>
      <c r="I203" s="132">
        <f t="shared" si="72"/>
        <v>167736</v>
      </c>
      <c r="J203" s="132">
        <f t="shared" si="72"/>
        <v>0</v>
      </c>
      <c r="K203" s="132">
        <f>SUM(K204:K209)</f>
        <v>0</v>
      </c>
      <c r="L203" s="132">
        <f t="shared" si="72"/>
        <v>0</v>
      </c>
      <c r="M203" s="132">
        <f t="shared" si="72"/>
        <v>0</v>
      </c>
      <c r="N203" s="132">
        <f t="shared" si="72"/>
        <v>0</v>
      </c>
      <c r="O203" s="132">
        <f>SUM(O204:O209)</f>
        <v>352736</v>
      </c>
      <c r="P203" s="132">
        <f>SUM(P204:P209)</f>
        <v>352736</v>
      </c>
    </row>
    <row r="204" spans="1:16" ht="12.75">
      <c r="A204" s="112">
        <v>3221</v>
      </c>
      <c r="B204" s="113" t="s">
        <v>128</v>
      </c>
      <c r="C204" s="127"/>
      <c r="D204" s="133">
        <f aca="true" t="shared" si="73" ref="D204:D213">SUM(E204:N204)</f>
        <v>8000</v>
      </c>
      <c r="E204" s="133">
        <v>0</v>
      </c>
      <c r="F204" s="133"/>
      <c r="G204" s="133"/>
      <c r="H204" s="179">
        <v>5000</v>
      </c>
      <c r="I204" s="188">
        <v>3000</v>
      </c>
      <c r="J204" s="133"/>
      <c r="K204" s="133">
        <v>0</v>
      </c>
      <c r="L204" s="133"/>
      <c r="M204" s="133"/>
      <c r="N204" s="133"/>
      <c r="O204" s="133">
        <f aca="true" t="shared" si="74" ref="O204:O209">D204</f>
        <v>8000</v>
      </c>
      <c r="P204" s="133">
        <f aca="true" t="shared" si="75" ref="P204:P209">O204</f>
        <v>8000</v>
      </c>
    </row>
    <row r="205" spans="1:16" ht="12.75">
      <c r="A205" s="112">
        <v>3222</v>
      </c>
      <c r="B205" s="113" t="s">
        <v>150</v>
      </c>
      <c r="C205" s="127"/>
      <c r="D205" s="133">
        <f t="shared" si="73"/>
        <v>342736</v>
      </c>
      <c r="E205" s="133">
        <v>0</v>
      </c>
      <c r="F205" s="133"/>
      <c r="G205" s="133"/>
      <c r="H205" s="179">
        <v>180000</v>
      </c>
      <c r="I205" s="188">
        <f>222736-H205+120000</f>
        <v>162736</v>
      </c>
      <c r="J205" s="133"/>
      <c r="K205" s="133">
        <v>0</v>
      </c>
      <c r="L205" s="133"/>
      <c r="M205" s="133"/>
      <c r="N205" s="133"/>
      <c r="O205" s="133">
        <f t="shared" si="74"/>
        <v>342736</v>
      </c>
      <c r="P205" s="133">
        <f t="shared" si="75"/>
        <v>342736</v>
      </c>
    </row>
    <row r="206" spans="1:16" ht="12.75">
      <c r="A206" s="112">
        <v>3223</v>
      </c>
      <c r="B206" s="113" t="s">
        <v>129</v>
      </c>
      <c r="C206" s="127"/>
      <c r="D206" s="133">
        <f t="shared" si="73"/>
        <v>0</v>
      </c>
      <c r="E206" s="133">
        <v>0</v>
      </c>
      <c r="F206" s="133"/>
      <c r="G206" s="133"/>
      <c r="H206" s="133"/>
      <c r="I206" s="133"/>
      <c r="J206" s="133"/>
      <c r="K206" s="133">
        <v>0</v>
      </c>
      <c r="L206" s="133"/>
      <c r="M206" s="133"/>
      <c r="N206" s="133"/>
      <c r="O206" s="133">
        <f t="shared" si="74"/>
        <v>0</v>
      </c>
      <c r="P206" s="133">
        <f t="shared" si="75"/>
        <v>0</v>
      </c>
    </row>
    <row r="207" spans="1:16" ht="25.5">
      <c r="A207" s="112">
        <v>3224</v>
      </c>
      <c r="B207" s="113" t="s">
        <v>145</v>
      </c>
      <c r="C207" s="127"/>
      <c r="D207" s="133">
        <f t="shared" si="73"/>
        <v>1000</v>
      </c>
      <c r="E207" s="133">
        <v>0</v>
      </c>
      <c r="F207" s="133"/>
      <c r="G207" s="133"/>
      <c r="H207" s="133"/>
      <c r="I207" s="188">
        <v>1000</v>
      </c>
      <c r="J207" s="133">
        <v>0</v>
      </c>
      <c r="K207" s="133">
        <v>0</v>
      </c>
      <c r="L207" s="133"/>
      <c r="M207" s="133"/>
      <c r="N207" s="133"/>
      <c r="O207" s="133">
        <f t="shared" si="74"/>
        <v>1000</v>
      </c>
      <c r="P207" s="133">
        <f t="shared" si="75"/>
        <v>1000</v>
      </c>
    </row>
    <row r="208" spans="1:16" ht="12.75">
      <c r="A208" s="112">
        <v>3225</v>
      </c>
      <c r="B208" s="113" t="s">
        <v>130</v>
      </c>
      <c r="C208" s="127"/>
      <c r="D208" s="133">
        <f t="shared" si="73"/>
        <v>1000</v>
      </c>
      <c r="E208" s="133">
        <v>0</v>
      </c>
      <c r="F208" s="133"/>
      <c r="G208" s="133"/>
      <c r="H208" s="133"/>
      <c r="I208" s="188">
        <v>1000</v>
      </c>
      <c r="J208" s="133">
        <v>0</v>
      </c>
      <c r="K208" s="133">
        <v>0</v>
      </c>
      <c r="L208" s="133"/>
      <c r="M208" s="133"/>
      <c r="N208" s="133"/>
      <c r="O208" s="133">
        <f t="shared" si="74"/>
        <v>1000</v>
      </c>
      <c r="P208" s="133">
        <f t="shared" si="75"/>
        <v>1000</v>
      </c>
    </row>
    <row r="209" spans="1:16" ht="25.5">
      <c r="A209" s="112">
        <v>3227</v>
      </c>
      <c r="B209" s="113" t="s">
        <v>131</v>
      </c>
      <c r="C209" s="127"/>
      <c r="D209" s="133">
        <f t="shared" si="73"/>
        <v>0</v>
      </c>
      <c r="E209" s="133">
        <v>0</v>
      </c>
      <c r="F209" s="133"/>
      <c r="G209" s="133"/>
      <c r="H209" s="133"/>
      <c r="I209" s="133"/>
      <c r="J209" s="133"/>
      <c r="K209" s="133">
        <v>0</v>
      </c>
      <c r="L209" s="133"/>
      <c r="M209" s="133"/>
      <c r="N209" s="133"/>
      <c r="O209" s="133">
        <f t="shared" si="74"/>
        <v>0</v>
      </c>
      <c r="P209" s="133">
        <f t="shared" si="75"/>
        <v>0</v>
      </c>
    </row>
    <row r="210" spans="1:16" ht="12.75">
      <c r="A210" s="152">
        <v>323</v>
      </c>
      <c r="B210" s="153" t="s">
        <v>26</v>
      </c>
      <c r="C210" s="127"/>
      <c r="D210" s="133">
        <f t="shared" si="73"/>
        <v>10000</v>
      </c>
      <c r="E210" s="132">
        <f aca="true" t="shared" si="76" ref="E210:N210">SUM(E211:E213)</f>
        <v>0</v>
      </c>
      <c r="F210" s="132">
        <f t="shared" si="76"/>
        <v>0</v>
      </c>
      <c r="G210" s="132">
        <f t="shared" si="76"/>
        <v>0</v>
      </c>
      <c r="H210" s="132">
        <f t="shared" si="76"/>
        <v>0</v>
      </c>
      <c r="I210" s="132">
        <f t="shared" si="76"/>
        <v>10000</v>
      </c>
      <c r="J210" s="132">
        <f t="shared" si="76"/>
        <v>0</v>
      </c>
      <c r="K210" s="132">
        <f t="shared" si="76"/>
        <v>0</v>
      </c>
      <c r="L210" s="132">
        <f t="shared" si="76"/>
        <v>0</v>
      </c>
      <c r="M210" s="132">
        <f t="shared" si="76"/>
        <v>0</v>
      </c>
      <c r="N210" s="132">
        <f t="shared" si="76"/>
        <v>0</v>
      </c>
      <c r="O210" s="132">
        <f>SUM(O211:O213)</f>
        <v>10000</v>
      </c>
      <c r="P210" s="132">
        <f>SUM(P211:P213)</f>
        <v>10000</v>
      </c>
    </row>
    <row r="211" spans="1:16" ht="12.75">
      <c r="A211" s="112">
        <v>3232</v>
      </c>
      <c r="B211" s="113" t="s">
        <v>146</v>
      </c>
      <c r="C211" s="127"/>
      <c r="D211" s="133">
        <f t="shared" si="73"/>
        <v>10000</v>
      </c>
      <c r="E211" s="133"/>
      <c r="F211" s="133"/>
      <c r="G211" s="179">
        <v>0</v>
      </c>
      <c r="H211" s="133"/>
      <c r="I211" s="188">
        <v>10000</v>
      </c>
      <c r="J211" s="133">
        <v>0</v>
      </c>
      <c r="K211" s="133"/>
      <c r="L211" s="133"/>
      <c r="M211" s="133"/>
      <c r="N211" s="133"/>
      <c r="O211" s="133">
        <f>D211</f>
        <v>10000</v>
      </c>
      <c r="P211" s="133">
        <f>O211</f>
        <v>10000</v>
      </c>
    </row>
    <row r="212" spans="1:16" ht="12.75">
      <c r="A212" s="112">
        <v>3234</v>
      </c>
      <c r="B212" s="113" t="s">
        <v>134</v>
      </c>
      <c r="C212" s="127"/>
      <c r="D212" s="133">
        <f t="shared" si="73"/>
        <v>0</v>
      </c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>
        <f>D212</f>
        <v>0</v>
      </c>
      <c r="P212" s="133">
        <f>SUM(Q212:Y212)</f>
        <v>0</v>
      </c>
    </row>
    <row r="213" spans="1:16" ht="12.75">
      <c r="A213" s="112">
        <v>3236</v>
      </c>
      <c r="B213" s="113" t="s">
        <v>136</v>
      </c>
      <c r="C213" s="127"/>
      <c r="D213" s="133">
        <f t="shared" si="73"/>
        <v>0</v>
      </c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>
        <f>D213</f>
        <v>0</v>
      </c>
      <c r="P213" s="133">
        <f>SUM(Q213:Y213)</f>
        <v>0</v>
      </c>
    </row>
    <row r="214" spans="1:16" ht="12.75">
      <c r="A214" s="129">
        <v>34</v>
      </c>
      <c r="B214" s="130" t="s">
        <v>27</v>
      </c>
      <c r="C214" s="130"/>
      <c r="D214" s="131">
        <f>SUM(E214:O214)</f>
        <v>0</v>
      </c>
      <c r="E214" s="131">
        <f aca="true" t="shared" si="77" ref="E214:N218">E215</f>
        <v>0</v>
      </c>
      <c r="F214" s="131">
        <f t="shared" si="77"/>
        <v>0</v>
      </c>
      <c r="G214" s="131">
        <f t="shared" si="77"/>
        <v>0</v>
      </c>
      <c r="H214" s="131">
        <f t="shared" si="77"/>
        <v>0</v>
      </c>
      <c r="I214" s="131">
        <f t="shared" si="77"/>
        <v>0</v>
      </c>
      <c r="J214" s="131"/>
      <c r="K214" s="131">
        <f t="shared" si="77"/>
        <v>0</v>
      </c>
      <c r="L214" s="131">
        <f t="shared" si="77"/>
        <v>0</v>
      </c>
      <c r="M214" s="131">
        <f t="shared" si="77"/>
        <v>0</v>
      </c>
      <c r="N214" s="131">
        <f t="shared" si="77"/>
        <v>0</v>
      </c>
      <c r="O214" s="131">
        <f>SUM(P214:X214)</f>
        <v>0</v>
      </c>
      <c r="P214" s="131">
        <f>SUM(Q214:Y214)</f>
        <v>0</v>
      </c>
    </row>
    <row r="215" spans="1:16" ht="12.75">
      <c r="A215" s="117">
        <v>343</v>
      </c>
      <c r="B215" s="123" t="s">
        <v>28</v>
      </c>
      <c r="C215" s="113"/>
      <c r="D215" s="132">
        <f>SUM(E215:O215)</f>
        <v>0</v>
      </c>
      <c r="E215" s="132">
        <f t="shared" si="77"/>
        <v>0</v>
      </c>
      <c r="F215" s="132">
        <f t="shared" si="77"/>
        <v>0</v>
      </c>
      <c r="G215" s="132">
        <f t="shared" si="77"/>
        <v>0</v>
      </c>
      <c r="H215" s="132">
        <f t="shared" si="77"/>
        <v>0</v>
      </c>
      <c r="I215" s="132">
        <f t="shared" si="77"/>
        <v>0</v>
      </c>
      <c r="J215" s="132"/>
      <c r="K215" s="132">
        <f t="shared" si="77"/>
        <v>0</v>
      </c>
      <c r="L215" s="132">
        <f t="shared" si="77"/>
        <v>0</v>
      </c>
      <c r="M215" s="132">
        <f t="shared" si="77"/>
        <v>0</v>
      </c>
      <c r="N215" s="132">
        <f t="shared" si="77"/>
        <v>0</v>
      </c>
      <c r="O215" s="132">
        <f>SUM(P215:X215)</f>
        <v>0</v>
      </c>
      <c r="P215" s="132">
        <f>SUM(Q215:Y215)</f>
        <v>0</v>
      </c>
    </row>
    <row r="216" spans="1:16" ht="25.5">
      <c r="A216" s="112">
        <v>3431</v>
      </c>
      <c r="B216" s="113" t="s">
        <v>144</v>
      </c>
      <c r="C216" s="127"/>
      <c r="D216" s="133">
        <f aca="true" t="shared" si="78" ref="D216:D222">SUM(E216:N216)</f>
        <v>0</v>
      </c>
      <c r="E216" s="133"/>
      <c r="F216" s="133"/>
      <c r="G216" s="179">
        <v>0</v>
      </c>
      <c r="H216" s="133"/>
      <c r="I216" s="133"/>
      <c r="J216" s="133"/>
      <c r="K216" s="133"/>
      <c r="L216" s="133"/>
      <c r="M216" s="133"/>
      <c r="N216" s="133"/>
      <c r="O216" s="133">
        <f>D216</f>
        <v>0</v>
      </c>
      <c r="P216" s="133">
        <f>SUM(Q216:Y216)</f>
        <v>0</v>
      </c>
    </row>
    <row r="217" spans="1:16" ht="12.75">
      <c r="A217" s="142">
        <v>4</v>
      </c>
      <c r="B217" s="143" t="s">
        <v>172</v>
      </c>
      <c r="C217" s="127"/>
      <c r="D217" s="136">
        <f t="shared" si="78"/>
        <v>10000</v>
      </c>
      <c r="E217" s="136">
        <f>E218</f>
        <v>0</v>
      </c>
      <c r="F217" s="136">
        <f aca="true" t="shared" si="79" ref="F217:N217">F218</f>
        <v>0</v>
      </c>
      <c r="G217" s="136">
        <f t="shared" si="79"/>
        <v>0</v>
      </c>
      <c r="H217" s="136">
        <f t="shared" si="79"/>
        <v>0</v>
      </c>
      <c r="I217" s="136">
        <f t="shared" si="79"/>
        <v>10000</v>
      </c>
      <c r="J217" s="136"/>
      <c r="K217" s="136">
        <f>K218</f>
        <v>0</v>
      </c>
      <c r="L217" s="136">
        <f t="shared" si="79"/>
        <v>0</v>
      </c>
      <c r="M217" s="136">
        <f t="shared" si="79"/>
        <v>0</v>
      </c>
      <c r="N217" s="136">
        <f t="shared" si="79"/>
        <v>0</v>
      </c>
      <c r="O217" s="136">
        <f>O218</f>
        <v>10000</v>
      </c>
      <c r="P217" s="136">
        <f>P218</f>
        <v>10000</v>
      </c>
    </row>
    <row r="218" spans="1:16" ht="12.75">
      <c r="A218" s="129">
        <v>42</v>
      </c>
      <c r="B218" s="130" t="s">
        <v>168</v>
      </c>
      <c r="C218" s="130"/>
      <c r="D218" s="131">
        <f t="shared" si="78"/>
        <v>10000</v>
      </c>
      <c r="E218" s="131">
        <f t="shared" si="77"/>
        <v>0</v>
      </c>
      <c r="F218" s="131">
        <f t="shared" si="77"/>
        <v>0</v>
      </c>
      <c r="G218" s="131">
        <f t="shared" si="77"/>
        <v>0</v>
      </c>
      <c r="H218" s="131">
        <f t="shared" si="77"/>
        <v>0</v>
      </c>
      <c r="I218" s="131">
        <f t="shared" si="77"/>
        <v>10000</v>
      </c>
      <c r="J218" s="131"/>
      <c r="K218" s="131">
        <f t="shared" si="77"/>
        <v>0</v>
      </c>
      <c r="L218" s="131">
        <f t="shared" si="77"/>
        <v>0</v>
      </c>
      <c r="M218" s="131">
        <f t="shared" si="77"/>
        <v>0</v>
      </c>
      <c r="N218" s="131">
        <f t="shared" si="77"/>
        <v>0</v>
      </c>
      <c r="O218" s="131">
        <f>O219</f>
        <v>10000</v>
      </c>
      <c r="P218" s="131">
        <f>P219</f>
        <v>10000</v>
      </c>
    </row>
    <row r="219" spans="1:16" ht="12.75">
      <c r="A219" s="117">
        <v>422</v>
      </c>
      <c r="B219" s="123" t="s">
        <v>168</v>
      </c>
      <c r="C219" s="113"/>
      <c r="D219" s="132">
        <f t="shared" si="78"/>
        <v>10000</v>
      </c>
      <c r="E219" s="132">
        <f aca="true" t="shared" si="80" ref="E219:N219">SUM(E220:E222)</f>
        <v>0</v>
      </c>
      <c r="F219" s="132">
        <f t="shared" si="80"/>
        <v>0</v>
      </c>
      <c r="G219" s="132">
        <f t="shared" si="80"/>
        <v>0</v>
      </c>
      <c r="H219" s="132">
        <f t="shared" si="80"/>
        <v>0</v>
      </c>
      <c r="I219" s="132">
        <f t="shared" si="80"/>
        <v>10000</v>
      </c>
      <c r="J219" s="132">
        <f t="shared" si="80"/>
        <v>0</v>
      </c>
      <c r="K219" s="132">
        <f t="shared" si="80"/>
        <v>0</v>
      </c>
      <c r="L219" s="132">
        <f t="shared" si="80"/>
        <v>0</v>
      </c>
      <c r="M219" s="132">
        <f t="shared" si="80"/>
        <v>0</v>
      </c>
      <c r="N219" s="132">
        <f t="shared" si="80"/>
        <v>0</v>
      </c>
      <c r="O219" s="132">
        <f>SUM(O221:O222)</f>
        <v>10000</v>
      </c>
      <c r="P219" s="132">
        <f>SUM(P221:P222)</f>
        <v>10000</v>
      </c>
    </row>
    <row r="220" spans="1:16" ht="12.75">
      <c r="A220" s="112">
        <v>42219</v>
      </c>
      <c r="B220" s="113" t="s">
        <v>185</v>
      </c>
      <c r="C220" s="127"/>
      <c r="D220" s="133">
        <f>SUM(E220:N220)</f>
        <v>0</v>
      </c>
      <c r="E220" s="133"/>
      <c r="F220" s="179">
        <v>0</v>
      </c>
      <c r="G220" s="179">
        <v>0</v>
      </c>
      <c r="H220" s="133"/>
      <c r="I220" s="188">
        <v>0</v>
      </c>
      <c r="J220" s="133"/>
      <c r="K220" s="133"/>
      <c r="L220" s="133"/>
      <c r="M220" s="133"/>
      <c r="N220" s="133"/>
      <c r="O220" s="133">
        <f>D220</f>
        <v>0</v>
      </c>
      <c r="P220" s="133">
        <f>O220</f>
        <v>0</v>
      </c>
    </row>
    <row r="221" spans="1:16" ht="25.5">
      <c r="A221" s="112">
        <v>4227</v>
      </c>
      <c r="B221" s="113" t="s">
        <v>171</v>
      </c>
      <c r="C221" s="127"/>
      <c r="D221" s="133">
        <f t="shared" si="78"/>
        <v>10000</v>
      </c>
      <c r="E221" s="133"/>
      <c r="F221" s="179">
        <v>0</v>
      </c>
      <c r="G221" s="179">
        <v>0</v>
      </c>
      <c r="H221" s="133"/>
      <c r="I221" s="188">
        <v>10000</v>
      </c>
      <c r="J221" s="133"/>
      <c r="K221" s="133"/>
      <c r="L221" s="133"/>
      <c r="M221" s="133"/>
      <c r="N221" s="133"/>
      <c r="O221" s="133">
        <f>D221</f>
        <v>10000</v>
      </c>
      <c r="P221" s="133">
        <f>O221</f>
        <v>10000</v>
      </c>
    </row>
    <row r="222" spans="1:16" ht="12.75" hidden="1">
      <c r="A222" s="154"/>
      <c r="B222" s="144"/>
      <c r="C222" s="113"/>
      <c r="D222" s="133">
        <f t="shared" si="78"/>
        <v>0</v>
      </c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>
        <f>D222</f>
        <v>0</v>
      </c>
      <c r="P222" s="133">
        <f>SUM(Q222:Y222)</f>
        <v>0</v>
      </c>
    </row>
    <row r="223" spans="1:16" ht="24" hidden="1">
      <c r="A223" s="141" t="s">
        <v>64</v>
      </c>
      <c r="B223" s="141" t="s">
        <v>63</v>
      </c>
      <c r="C223" s="141"/>
      <c r="D223" s="141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</row>
    <row r="224" spans="1:16" ht="12.75" hidden="1">
      <c r="A224" s="112"/>
      <c r="B224" s="113"/>
      <c r="C224" s="113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</row>
    <row r="225" spans="1:16" ht="24" hidden="1">
      <c r="A225" s="141" t="s">
        <v>66</v>
      </c>
      <c r="B225" s="141" t="s">
        <v>94</v>
      </c>
      <c r="C225" s="141"/>
      <c r="D225" s="141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</row>
    <row r="226" spans="1:16" ht="12.75" hidden="1">
      <c r="A226" s="112"/>
      <c r="B226" s="113"/>
      <c r="C226" s="113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</row>
    <row r="227" spans="1:16" ht="24" hidden="1">
      <c r="A227" s="141" t="s">
        <v>95</v>
      </c>
      <c r="B227" s="141" t="s">
        <v>69</v>
      </c>
      <c r="C227" s="141"/>
      <c r="D227" s="141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</row>
    <row r="228" spans="1:16" ht="12.75" hidden="1">
      <c r="A228" s="112"/>
      <c r="B228" s="113"/>
      <c r="C228" s="113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</row>
    <row r="229" spans="1:16" ht="24" hidden="1">
      <c r="A229" s="141" t="s">
        <v>96</v>
      </c>
      <c r="B229" s="141" t="s">
        <v>97</v>
      </c>
      <c r="C229" s="141"/>
      <c r="D229" s="141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</row>
    <row r="230" spans="1:16" ht="12.75" hidden="1">
      <c r="A230" s="112"/>
      <c r="B230" s="113"/>
      <c r="C230" s="113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</row>
    <row r="231" spans="1:16" ht="24" hidden="1">
      <c r="A231" s="141" t="s">
        <v>98</v>
      </c>
      <c r="B231" s="141" t="s">
        <v>67</v>
      </c>
      <c r="C231" s="141"/>
      <c r="D231" s="141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</row>
    <row r="232" spans="1:16" ht="12.75" hidden="1">
      <c r="A232" s="112"/>
      <c r="B232" s="113"/>
      <c r="C232" s="113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</row>
    <row r="233" spans="1:16" ht="24" hidden="1">
      <c r="A233" s="141" t="s">
        <v>99</v>
      </c>
      <c r="B233" s="141" t="s">
        <v>100</v>
      </c>
      <c r="C233" s="141"/>
      <c r="D233" s="141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</row>
    <row r="234" spans="1:16" ht="12.75" hidden="1">
      <c r="A234" s="112"/>
      <c r="B234" s="113"/>
      <c r="C234" s="113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</row>
    <row r="235" spans="1:16" ht="24">
      <c r="A235" s="141" t="s">
        <v>107</v>
      </c>
      <c r="B235" s="141" t="s">
        <v>108</v>
      </c>
      <c r="C235" s="141"/>
      <c r="D235" s="146">
        <f>SUM(E235:L235)</f>
        <v>242300</v>
      </c>
      <c r="E235" s="146">
        <f aca="true" t="shared" si="81" ref="E235:O235">E236+E240</f>
        <v>0</v>
      </c>
      <c r="F235" s="146">
        <f t="shared" si="81"/>
        <v>0</v>
      </c>
      <c r="G235" s="146">
        <f t="shared" si="81"/>
        <v>300</v>
      </c>
      <c r="H235" s="146">
        <f t="shared" si="81"/>
        <v>0</v>
      </c>
      <c r="I235" s="146">
        <f t="shared" si="81"/>
        <v>42000</v>
      </c>
      <c r="J235" s="146">
        <f t="shared" si="81"/>
        <v>0</v>
      </c>
      <c r="K235" s="146">
        <f t="shared" si="81"/>
        <v>200000</v>
      </c>
      <c r="L235" s="146">
        <f t="shared" si="81"/>
        <v>0</v>
      </c>
      <c r="M235" s="146">
        <f t="shared" si="81"/>
        <v>0</v>
      </c>
      <c r="N235" s="146">
        <f t="shared" si="81"/>
        <v>0</v>
      </c>
      <c r="O235" s="146">
        <f t="shared" si="81"/>
        <v>242000</v>
      </c>
      <c r="P235" s="146">
        <f>P236+P240</f>
        <v>242000</v>
      </c>
    </row>
    <row r="236" spans="1:16" ht="12.75">
      <c r="A236" s="134">
        <v>3</v>
      </c>
      <c r="B236" s="138" t="s">
        <v>88</v>
      </c>
      <c r="C236" s="139"/>
      <c r="D236" s="139">
        <f aca="true" t="shared" si="82" ref="D236:D245">SUM(E236:N236)</f>
        <v>178800</v>
      </c>
      <c r="E236" s="139">
        <f>E237+E240</f>
        <v>0</v>
      </c>
      <c r="F236" s="139">
        <f aca="true" t="shared" si="83" ref="F236:N236">F237+F240</f>
        <v>0</v>
      </c>
      <c r="G236" s="139">
        <f t="shared" si="83"/>
        <v>300</v>
      </c>
      <c r="H236" s="139">
        <f t="shared" si="83"/>
        <v>0</v>
      </c>
      <c r="I236" s="139">
        <f t="shared" si="83"/>
        <v>42000</v>
      </c>
      <c r="J236" s="139">
        <f t="shared" si="83"/>
        <v>0</v>
      </c>
      <c r="K236" s="139">
        <f>K237</f>
        <v>136500</v>
      </c>
      <c r="L236" s="139">
        <f t="shared" si="83"/>
        <v>0</v>
      </c>
      <c r="M236" s="139">
        <f t="shared" si="83"/>
        <v>0</v>
      </c>
      <c r="N236" s="139">
        <f t="shared" si="83"/>
        <v>0</v>
      </c>
      <c r="O236" s="139">
        <f>O237</f>
        <v>178500</v>
      </c>
      <c r="P236" s="139">
        <f>P237</f>
        <v>178500</v>
      </c>
    </row>
    <row r="237" spans="1:16" ht="12.75">
      <c r="A237" s="129">
        <v>32</v>
      </c>
      <c r="B237" s="130" t="s">
        <v>23</v>
      </c>
      <c r="C237" s="131"/>
      <c r="D237" s="131">
        <f t="shared" si="82"/>
        <v>178800</v>
      </c>
      <c r="E237" s="131">
        <f>E238</f>
        <v>0</v>
      </c>
      <c r="F237" s="131">
        <f aca="true" t="shared" si="84" ref="F237:N238">F238</f>
        <v>0</v>
      </c>
      <c r="G237" s="131">
        <f t="shared" si="84"/>
        <v>300</v>
      </c>
      <c r="H237" s="131">
        <f t="shared" si="84"/>
        <v>0</v>
      </c>
      <c r="I237" s="131">
        <f t="shared" si="84"/>
        <v>42000</v>
      </c>
      <c r="J237" s="131">
        <f t="shared" si="84"/>
        <v>0</v>
      </c>
      <c r="K237" s="131">
        <f t="shared" si="84"/>
        <v>136500</v>
      </c>
      <c r="L237" s="131">
        <f t="shared" si="84"/>
        <v>0</v>
      </c>
      <c r="M237" s="131">
        <f t="shared" si="84"/>
        <v>0</v>
      </c>
      <c r="N237" s="131">
        <f t="shared" si="84"/>
        <v>0</v>
      </c>
      <c r="O237" s="131">
        <f>O238</f>
        <v>178500</v>
      </c>
      <c r="P237" s="131">
        <f>P238</f>
        <v>178500</v>
      </c>
    </row>
    <row r="238" spans="1:16" ht="12.75">
      <c r="A238" s="117">
        <v>322</v>
      </c>
      <c r="B238" s="123" t="s">
        <v>25</v>
      </c>
      <c r="C238" s="132"/>
      <c r="D238" s="132">
        <f t="shared" si="82"/>
        <v>178800</v>
      </c>
      <c r="E238" s="133">
        <f>E239</f>
        <v>0</v>
      </c>
      <c r="F238" s="133">
        <f t="shared" si="84"/>
        <v>0</v>
      </c>
      <c r="G238" s="133">
        <f t="shared" si="84"/>
        <v>300</v>
      </c>
      <c r="H238" s="133">
        <f t="shared" si="84"/>
        <v>0</v>
      </c>
      <c r="I238" s="133">
        <f>I239+I244+I245</f>
        <v>42000</v>
      </c>
      <c r="J238" s="133"/>
      <c r="K238" s="133">
        <f>K239</f>
        <v>136500</v>
      </c>
      <c r="L238" s="133">
        <f>L239+L244+L245</f>
        <v>0</v>
      </c>
      <c r="M238" s="133">
        <f>M239+M244+M245</f>
        <v>0</v>
      </c>
      <c r="N238" s="133">
        <f>N239+N244+N245</f>
        <v>0</v>
      </c>
      <c r="O238" s="133">
        <f>O239+O244+O245</f>
        <v>178500</v>
      </c>
      <c r="P238" s="133">
        <f>P239+P244+P245</f>
        <v>178500</v>
      </c>
    </row>
    <row r="239" spans="1:16" ht="25.5">
      <c r="A239" s="112">
        <v>3221</v>
      </c>
      <c r="B239" s="113" t="s">
        <v>167</v>
      </c>
      <c r="C239" s="133"/>
      <c r="D239" s="133">
        <f>SUM(E239:N239)</f>
        <v>178800</v>
      </c>
      <c r="E239" s="133"/>
      <c r="F239" s="133"/>
      <c r="G239" s="179">
        <v>300</v>
      </c>
      <c r="H239" s="133"/>
      <c r="I239" s="188">
        <v>42000</v>
      </c>
      <c r="J239" s="133"/>
      <c r="K239" s="188">
        <f>195000*0.7</f>
        <v>136500</v>
      </c>
      <c r="L239" s="133"/>
      <c r="M239" s="133"/>
      <c r="N239" s="133"/>
      <c r="O239" s="179">
        <f>D239-300</f>
        <v>178500</v>
      </c>
      <c r="P239" s="133">
        <f>O239</f>
        <v>178500</v>
      </c>
    </row>
    <row r="240" spans="1:16" ht="25.5">
      <c r="A240" s="134">
        <v>4</v>
      </c>
      <c r="B240" s="135" t="s">
        <v>29</v>
      </c>
      <c r="C240" s="127"/>
      <c r="D240" s="136">
        <f>SUM(E240:N240)</f>
        <v>63500</v>
      </c>
      <c r="E240" s="136">
        <f aca="true" t="shared" si="85" ref="E240:P241">E241</f>
        <v>0</v>
      </c>
      <c r="F240" s="136">
        <f t="shared" si="85"/>
        <v>0</v>
      </c>
      <c r="G240" s="136">
        <f t="shared" si="85"/>
        <v>0</v>
      </c>
      <c r="H240" s="136">
        <f t="shared" si="85"/>
        <v>0</v>
      </c>
      <c r="I240" s="136">
        <f t="shared" si="85"/>
        <v>0</v>
      </c>
      <c r="J240" s="136">
        <f t="shared" si="85"/>
        <v>0</v>
      </c>
      <c r="K240" s="136">
        <f t="shared" si="85"/>
        <v>63500</v>
      </c>
      <c r="L240" s="136">
        <f t="shared" si="85"/>
        <v>0</v>
      </c>
      <c r="M240" s="136">
        <f>M241</f>
        <v>0</v>
      </c>
      <c r="N240" s="136">
        <f>N241</f>
        <v>0</v>
      </c>
      <c r="O240" s="136">
        <f>O241</f>
        <v>63500</v>
      </c>
      <c r="P240" s="136">
        <f>P241</f>
        <v>63500</v>
      </c>
    </row>
    <row r="241" spans="1:16" ht="38.25">
      <c r="A241" s="129">
        <v>42</v>
      </c>
      <c r="B241" s="130" t="s">
        <v>151</v>
      </c>
      <c r="C241" s="127"/>
      <c r="D241" s="131">
        <f>SUM(E241:N241)</f>
        <v>63500</v>
      </c>
      <c r="E241" s="131">
        <f t="shared" si="85"/>
        <v>0</v>
      </c>
      <c r="F241" s="131">
        <f t="shared" si="85"/>
        <v>0</v>
      </c>
      <c r="G241" s="131">
        <f t="shared" si="85"/>
        <v>0</v>
      </c>
      <c r="H241" s="131">
        <f t="shared" si="85"/>
        <v>0</v>
      </c>
      <c r="I241" s="131">
        <f>I242</f>
        <v>0</v>
      </c>
      <c r="J241" s="131">
        <f t="shared" si="85"/>
        <v>0</v>
      </c>
      <c r="K241" s="131">
        <f t="shared" si="85"/>
        <v>63500</v>
      </c>
      <c r="L241" s="131">
        <f t="shared" si="85"/>
        <v>0</v>
      </c>
      <c r="M241" s="131">
        <f t="shared" si="85"/>
        <v>0</v>
      </c>
      <c r="N241" s="131">
        <f t="shared" si="85"/>
        <v>0</v>
      </c>
      <c r="O241" s="131">
        <f t="shared" si="85"/>
        <v>63500</v>
      </c>
      <c r="P241" s="131">
        <f t="shared" si="85"/>
        <v>63500</v>
      </c>
    </row>
    <row r="242" spans="1:16" ht="25.5">
      <c r="A242" s="117">
        <v>424</v>
      </c>
      <c r="B242" s="123" t="s">
        <v>156</v>
      </c>
      <c r="C242" s="127"/>
      <c r="D242" s="132">
        <f>SUM(E242:N242)</f>
        <v>63500</v>
      </c>
      <c r="E242" s="132">
        <f aca="true" t="shared" si="86" ref="E242:K242">SUM(E243:E254)</f>
        <v>0</v>
      </c>
      <c r="F242" s="132">
        <f t="shared" si="86"/>
        <v>0</v>
      </c>
      <c r="G242" s="132">
        <f t="shared" si="86"/>
        <v>0</v>
      </c>
      <c r="H242" s="132">
        <f t="shared" si="86"/>
        <v>0</v>
      </c>
      <c r="I242" s="132">
        <f t="shared" si="86"/>
        <v>0</v>
      </c>
      <c r="J242" s="132">
        <f t="shared" si="86"/>
        <v>0</v>
      </c>
      <c r="K242" s="132">
        <f t="shared" si="86"/>
        <v>63500</v>
      </c>
      <c r="L242" s="132">
        <f>SUM(L243:L244)</f>
        <v>0</v>
      </c>
      <c r="M242" s="132">
        <f>M244</f>
        <v>0</v>
      </c>
      <c r="N242" s="132">
        <f>N244</f>
        <v>0</v>
      </c>
      <c r="O242" s="132">
        <f>O243</f>
        <v>63500</v>
      </c>
      <c r="P242" s="132">
        <f>P243</f>
        <v>63500</v>
      </c>
    </row>
    <row r="243" spans="1:16" ht="12.75">
      <c r="A243" s="112">
        <v>4241</v>
      </c>
      <c r="B243" s="113" t="s">
        <v>187</v>
      </c>
      <c r="C243" s="127"/>
      <c r="D243" s="133">
        <f>SUM(E243:N243)</f>
        <v>63500</v>
      </c>
      <c r="E243" s="133"/>
      <c r="F243" s="133"/>
      <c r="G243" s="133"/>
      <c r="H243" s="133"/>
      <c r="I243" s="188">
        <v>0</v>
      </c>
      <c r="J243" s="133"/>
      <c r="K243" s="188">
        <f>195000*0.3+5000</f>
        <v>63500</v>
      </c>
      <c r="L243" s="133"/>
      <c r="M243" s="133"/>
      <c r="N243" s="133"/>
      <c r="O243" s="133">
        <f>D243</f>
        <v>63500</v>
      </c>
      <c r="P243" s="133">
        <f>O243</f>
        <v>63500</v>
      </c>
    </row>
    <row r="244" spans="1:16" ht="12.75">
      <c r="A244" s="112"/>
      <c r="B244" s="113"/>
      <c r="C244" s="133"/>
      <c r="D244" s="133">
        <f t="shared" si="82"/>
        <v>0</v>
      </c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>
        <f>D244</f>
        <v>0</v>
      </c>
      <c r="P244" s="133"/>
    </row>
    <row r="245" spans="1:16" ht="12.75">
      <c r="A245" s="112"/>
      <c r="B245" s="113"/>
      <c r="C245" s="133"/>
      <c r="D245" s="133">
        <f t="shared" si="82"/>
        <v>0</v>
      </c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>
        <f>D245</f>
        <v>0</v>
      </c>
      <c r="P245" s="133"/>
    </row>
    <row r="246" spans="1:16" ht="24" hidden="1">
      <c r="A246" s="141" t="s">
        <v>101</v>
      </c>
      <c r="B246" s="141" t="s">
        <v>81</v>
      </c>
      <c r="C246" s="141"/>
      <c r="D246" s="146">
        <f>D247</f>
        <v>0</v>
      </c>
      <c r="E246" s="146"/>
      <c r="F246" s="146"/>
      <c r="G246" s="146"/>
      <c r="H246" s="146"/>
      <c r="I246" s="146"/>
      <c r="J246" s="146"/>
      <c r="K246" s="146"/>
      <c r="L246" s="146"/>
      <c r="M246" s="146"/>
      <c r="N246" s="146"/>
      <c r="O246" s="146"/>
      <c r="P246" s="146"/>
    </row>
    <row r="247" spans="1:16" ht="12.75" hidden="1">
      <c r="A247" s="127"/>
      <c r="B247" s="127"/>
      <c r="C247" s="127"/>
      <c r="D247" s="133"/>
      <c r="E247" s="127"/>
      <c r="F247" s="127"/>
      <c r="G247" s="127"/>
      <c r="H247" s="127"/>
      <c r="I247" s="127"/>
      <c r="J247" s="127"/>
      <c r="K247" s="127"/>
      <c r="L247" s="127"/>
      <c r="M247" s="127"/>
      <c r="N247" s="127"/>
      <c r="O247" s="133"/>
      <c r="P247" s="133"/>
    </row>
    <row r="248" spans="1:16" ht="24" hidden="1">
      <c r="A248" s="141" t="s">
        <v>102</v>
      </c>
      <c r="B248" s="141" t="s">
        <v>83</v>
      </c>
      <c r="C248" s="141"/>
      <c r="D248" s="146">
        <f>D249</f>
        <v>0</v>
      </c>
      <c r="E248" s="141"/>
      <c r="F248" s="141"/>
      <c r="G248" s="141"/>
      <c r="H248" s="141"/>
      <c r="I248" s="141"/>
      <c r="J248" s="141"/>
      <c r="K248" s="141"/>
      <c r="L248" s="141"/>
      <c r="M248" s="141"/>
      <c r="N248" s="141"/>
      <c r="O248" s="146">
        <f>O249</f>
        <v>0</v>
      </c>
      <c r="P248" s="146">
        <f>P249</f>
        <v>0</v>
      </c>
    </row>
    <row r="249" spans="1:16" ht="12.75" hidden="1">
      <c r="A249" s="112"/>
      <c r="B249" s="113"/>
      <c r="C249" s="113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</row>
    <row r="250" spans="1:16" ht="24" hidden="1">
      <c r="A250" s="141" t="s">
        <v>103</v>
      </c>
      <c r="B250" s="141" t="s">
        <v>104</v>
      </c>
      <c r="C250" s="141"/>
      <c r="D250" s="146">
        <v>0</v>
      </c>
      <c r="E250" s="146"/>
      <c r="F250" s="146"/>
      <c r="G250" s="146"/>
      <c r="H250" s="146"/>
      <c r="I250" s="146"/>
      <c r="J250" s="146"/>
      <c r="K250" s="146"/>
      <c r="L250" s="146"/>
      <c r="M250" s="146"/>
      <c r="N250" s="146"/>
      <c r="O250" s="146"/>
      <c r="P250" s="146"/>
    </row>
    <row r="251" spans="1:16" ht="12.75" hidden="1">
      <c r="A251" s="112"/>
      <c r="B251" s="113"/>
      <c r="C251" s="113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33">
        <f>D251</f>
        <v>0</v>
      </c>
      <c r="P251" s="119"/>
    </row>
    <row r="252" spans="1:16" ht="24" hidden="1">
      <c r="A252" s="141" t="s">
        <v>105</v>
      </c>
      <c r="B252" s="141" t="s">
        <v>106</v>
      </c>
      <c r="C252" s="141"/>
      <c r="D252" s="146">
        <f>D253</f>
        <v>0</v>
      </c>
      <c r="E252" s="141"/>
      <c r="F252" s="141"/>
      <c r="G252" s="141"/>
      <c r="H252" s="141"/>
      <c r="I252" s="141"/>
      <c r="J252" s="141"/>
      <c r="K252" s="141"/>
      <c r="L252" s="141"/>
      <c r="M252" s="141"/>
      <c r="N252" s="141"/>
      <c r="O252" s="146">
        <f>O253</f>
        <v>0</v>
      </c>
      <c r="P252" s="146">
        <f>P253</f>
        <v>0</v>
      </c>
    </row>
    <row r="253" spans="1:16" ht="12.75" hidden="1">
      <c r="A253" s="112"/>
      <c r="B253" s="113"/>
      <c r="C253" s="113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</row>
    <row r="254" spans="1:16" ht="24" hidden="1">
      <c r="A254" s="141" t="s">
        <v>193</v>
      </c>
      <c r="B254" s="141" t="s">
        <v>194</v>
      </c>
      <c r="C254" s="141"/>
      <c r="D254" s="146">
        <f>SUM(E254:L254)</f>
        <v>0</v>
      </c>
      <c r="E254" s="141"/>
      <c r="F254" s="141"/>
      <c r="G254" s="141"/>
      <c r="H254" s="141"/>
      <c r="I254" s="141"/>
      <c r="J254" s="141"/>
      <c r="K254" s="141"/>
      <c r="L254" s="146"/>
      <c r="M254" s="141"/>
      <c r="N254" s="141"/>
      <c r="O254" s="141"/>
      <c r="P254" s="141"/>
    </row>
    <row r="255" spans="1:16" ht="12.75" hidden="1">
      <c r="A255" s="112"/>
      <c r="B255" s="113"/>
      <c r="C255" s="133"/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>
        <f>D255</f>
        <v>0</v>
      </c>
      <c r="P255" s="133"/>
    </row>
    <row r="256" spans="1:16" ht="24" hidden="1">
      <c r="A256" s="141" t="s">
        <v>195</v>
      </c>
      <c r="B256" s="141" t="s">
        <v>75</v>
      </c>
      <c r="C256" s="141"/>
      <c r="D256" s="141"/>
      <c r="E256" s="141"/>
      <c r="F256" s="141"/>
      <c r="G256" s="141"/>
      <c r="H256" s="141"/>
      <c r="I256" s="141"/>
      <c r="J256" s="141"/>
      <c r="K256" s="141"/>
      <c r="L256" s="141"/>
      <c r="M256" s="141"/>
      <c r="N256" s="141"/>
      <c r="O256" s="141"/>
      <c r="P256" s="141"/>
    </row>
    <row r="257" spans="1:16" ht="12.75" hidden="1">
      <c r="A257" s="112"/>
      <c r="B257" s="113"/>
      <c r="C257" s="113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</row>
    <row r="258" spans="1:16" ht="12.75" hidden="1">
      <c r="A258" s="141"/>
      <c r="B258" s="141"/>
      <c r="C258" s="141"/>
      <c r="D258" s="141"/>
      <c r="E258" s="141"/>
      <c r="F258" s="141"/>
      <c r="G258" s="141"/>
      <c r="H258" s="141"/>
      <c r="I258" s="141"/>
      <c r="J258" s="141"/>
      <c r="K258" s="141"/>
      <c r="L258" s="141"/>
      <c r="M258" s="141"/>
      <c r="N258" s="141"/>
      <c r="O258" s="141"/>
      <c r="P258" s="141"/>
    </row>
    <row r="259" spans="1:16" ht="12.75" hidden="1">
      <c r="A259" s="112"/>
      <c r="B259" s="113"/>
      <c r="C259" s="113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</row>
    <row r="260" spans="1:16" ht="12.75" hidden="1">
      <c r="A260" s="141"/>
      <c r="B260" s="141"/>
      <c r="C260" s="141"/>
      <c r="D260" s="141"/>
      <c r="E260" s="141"/>
      <c r="F260" s="141"/>
      <c r="G260" s="141"/>
      <c r="H260" s="141"/>
      <c r="I260" s="141"/>
      <c r="J260" s="141"/>
      <c r="K260" s="141"/>
      <c r="L260" s="141"/>
      <c r="M260" s="141"/>
      <c r="N260" s="141"/>
      <c r="O260" s="141"/>
      <c r="P260" s="141"/>
    </row>
    <row r="261" spans="1:16" ht="12.75" hidden="1">
      <c r="A261" s="112"/>
      <c r="B261" s="113"/>
      <c r="C261" s="113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</row>
    <row r="262" spans="1:16" ht="12.75" hidden="1">
      <c r="A262" s="141"/>
      <c r="B262" s="141"/>
      <c r="C262" s="141"/>
      <c r="D262" s="141"/>
      <c r="E262" s="141"/>
      <c r="F262" s="141"/>
      <c r="G262" s="141"/>
      <c r="H262" s="141"/>
      <c r="I262" s="141"/>
      <c r="J262" s="141"/>
      <c r="K262" s="141"/>
      <c r="L262" s="141"/>
      <c r="M262" s="141"/>
      <c r="N262" s="141"/>
      <c r="O262" s="141"/>
      <c r="P262" s="141"/>
    </row>
    <row r="263" spans="1:16" ht="12.75" hidden="1">
      <c r="A263" s="112"/>
      <c r="B263" s="113"/>
      <c r="C263" s="113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</row>
    <row r="264" spans="1:16" ht="12.75" hidden="1">
      <c r="A264" s="141"/>
      <c r="B264" s="141"/>
      <c r="C264" s="141"/>
      <c r="D264" s="141"/>
      <c r="E264" s="141"/>
      <c r="F264" s="141"/>
      <c r="G264" s="141"/>
      <c r="H264" s="141"/>
      <c r="I264" s="141"/>
      <c r="J264" s="141"/>
      <c r="K264" s="141"/>
      <c r="L264" s="141"/>
      <c r="M264" s="141"/>
      <c r="N264" s="141"/>
      <c r="O264" s="141"/>
      <c r="P264" s="141"/>
    </row>
    <row r="265" spans="1:16" ht="12.75" hidden="1">
      <c r="A265" s="83"/>
      <c r="B265" s="116"/>
      <c r="C265" s="116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</row>
    <row r="266" spans="1:16" ht="12.75" hidden="1">
      <c r="A266" s="85"/>
      <c r="B266" s="86"/>
      <c r="C266" s="86"/>
      <c r="D266" s="87"/>
      <c r="E266" s="87"/>
      <c r="F266" s="87"/>
      <c r="G266" s="87"/>
      <c r="H266" s="87"/>
      <c r="I266" s="160" t="e">
        <f>#REF!+#REF!+#REF!+#REF!+#REF!</f>
        <v>#REF!</v>
      </c>
      <c r="J266" s="160"/>
      <c r="K266" s="87"/>
      <c r="L266" s="87"/>
      <c r="M266" s="87"/>
      <c r="N266" s="87"/>
      <c r="O266" s="87"/>
      <c r="P266" s="87"/>
    </row>
    <row r="267" spans="1:16" ht="12.75" hidden="1">
      <c r="A267" s="85"/>
      <c r="B267" s="86"/>
      <c r="C267" s="86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</row>
    <row r="268" spans="1:16" ht="12.75" hidden="1">
      <c r="A268" s="85"/>
      <c r="B268" s="86"/>
      <c r="C268" s="86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</row>
    <row r="269" spans="1:16" ht="12.75" hidden="1">
      <c r="A269" s="85"/>
      <c r="B269" s="86"/>
      <c r="C269" s="86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</row>
    <row r="270" spans="1:16" ht="12.75" hidden="1">
      <c r="A270" s="85"/>
      <c r="B270" s="86"/>
      <c r="C270" s="86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</row>
    <row r="271" spans="1:16" ht="12.75" hidden="1">
      <c r="A271" s="85"/>
      <c r="B271" s="86"/>
      <c r="C271" s="86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</row>
    <row r="272" spans="1:16" ht="12.75" hidden="1">
      <c r="A272" s="85"/>
      <c r="B272" s="86"/>
      <c r="C272" s="86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</row>
    <row r="273" spans="1:16" ht="12.75" hidden="1">
      <c r="A273" s="85"/>
      <c r="B273" s="86"/>
      <c r="C273" s="86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</row>
    <row r="274" spans="1:16" ht="12.75" hidden="1">
      <c r="A274" s="85"/>
      <c r="B274" s="86"/>
      <c r="C274" s="86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</row>
    <row r="275" spans="1:16" ht="12.75" hidden="1">
      <c r="A275" s="85"/>
      <c r="B275" s="86"/>
      <c r="C275" s="86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</row>
    <row r="276" spans="1:16" ht="12.75" hidden="1">
      <c r="A276" s="85"/>
      <c r="B276" s="86"/>
      <c r="C276" s="86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</row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415" ht="12.75"/>
    <row r="416" ht="12.75"/>
  </sheetData>
  <sheetProtection/>
  <mergeCells count="4">
    <mergeCell ref="A1:N1"/>
    <mergeCell ref="C4:C9"/>
    <mergeCell ref="A78:B78"/>
    <mergeCell ref="A92:B92"/>
  </mergeCells>
  <printOptions horizontalCentered="1"/>
  <pageMargins left="0.3937007874015748" right="0.3937007874015748" top="0.3937007874015748" bottom="0.3937007874015748" header="0.31496062992125984" footer="0.31496062992125984"/>
  <pageSetup firstPageNumber="3" useFirstPageNumber="1" fitToHeight="0" fitToWidth="1" horizontalDpi="300" verticalDpi="300" orientation="landscape" paperSize="9" scale="69" r:id="rId4"/>
  <rowBreaks count="3" manualBreakCount="3">
    <brk id="42" max="15" man="1"/>
    <brk id="126" max="15" man="1"/>
    <brk id="174" max="1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Katarina</cp:lastModifiedBy>
  <cp:lastPrinted>2021-12-23T10:02:48Z</cp:lastPrinted>
  <dcterms:created xsi:type="dcterms:W3CDTF">2013-09-11T11:00:21Z</dcterms:created>
  <dcterms:modified xsi:type="dcterms:W3CDTF">2021-12-23T10:05:37Z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