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4 (2025, 2026)\"/>
    </mc:Choice>
  </mc:AlternateContent>
  <bookViews>
    <workbookView xWindow="0" yWindow="0" windowWidth="28800" windowHeight="11700"/>
  </bookViews>
  <sheets>
    <sheet name="SAŽETAK EUR" sheetId="1" r:id="rId1"/>
    <sheet name="Prihodi" sheetId="3" r:id="rId2"/>
    <sheet name="POSEBNI DIO" sheetId="7" r:id="rId3"/>
  </sheets>
  <definedNames>
    <definedName name="_xlnm._FilterDatabase" localSheetId="2" hidden="1">'POSEBNI DIO'!$A$5:$G$381</definedName>
    <definedName name="_xlnm.Print_Area" localSheetId="2">'POSEBNI DIO'!$A$1:$G$469</definedName>
    <definedName name="_xlnm.Print_Area" localSheetId="1">Prihodi!$A$1:$F$72</definedName>
    <definedName name="_xlnm.Print_Area" localSheetId="0">'SAŽETAK EUR'!$A$1:$G$40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4" i="7" l="1"/>
  <c r="E353" i="7" s="1"/>
  <c r="F354" i="7"/>
  <c r="F353" i="7" s="1"/>
  <c r="E355" i="7"/>
  <c r="F355" i="7"/>
  <c r="G355" i="7"/>
  <c r="G354" i="7" s="1"/>
  <c r="G353" i="7" s="1"/>
  <c r="F323" i="7" l="1"/>
  <c r="F321" i="7"/>
  <c r="F318" i="7"/>
  <c r="F316" i="7"/>
  <c r="E461" i="7" l="1"/>
  <c r="F461" i="7"/>
  <c r="G461" i="7"/>
  <c r="F233" i="7"/>
  <c r="F232" i="7" s="1"/>
  <c r="F311" i="7"/>
  <c r="F310" i="7" s="1"/>
  <c r="E310" i="7"/>
  <c r="E309" i="7" s="1"/>
  <c r="F306" i="7"/>
  <c r="E306" i="7"/>
  <c r="F206" i="7"/>
  <c r="F190" i="7"/>
  <c r="F183" i="7"/>
  <c r="G199" i="7"/>
  <c r="G198" i="7" s="1"/>
  <c r="G197" i="7" s="1"/>
  <c r="G196" i="7" s="1"/>
  <c r="F199" i="7"/>
  <c r="F198" i="7" s="1"/>
  <c r="F197" i="7" s="1"/>
  <c r="F196" i="7" s="1"/>
  <c r="E199" i="7"/>
  <c r="E198" i="7" s="1"/>
  <c r="E197" i="7" s="1"/>
  <c r="E196" i="7" s="1"/>
  <c r="F128" i="7"/>
  <c r="F137" i="7"/>
  <c r="F120" i="7"/>
  <c r="F119" i="7"/>
  <c r="F117" i="7"/>
  <c r="F116" i="7"/>
  <c r="F115" i="7"/>
  <c r="F111" i="7"/>
  <c r="F110" i="7"/>
  <c r="F108" i="7"/>
  <c r="F107" i="7"/>
  <c r="F106" i="7"/>
  <c r="F25" i="7"/>
  <c r="G19" i="7"/>
  <c r="F19" i="7"/>
  <c r="F18" i="7" s="1"/>
  <c r="E19" i="7"/>
  <c r="E18" i="7" s="1"/>
  <c r="E460" i="7" l="1"/>
  <c r="F460" i="7"/>
  <c r="G460" i="7"/>
  <c r="E448" i="7"/>
  <c r="F448" i="7"/>
  <c r="G448" i="7"/>
  <c r="E458" i="7"/>
  <c r="F458" i="7"/>
  <c r="G458" i="7"/>
  <c r="E456" i="7"/>
  <c r="F456" i="7"/>
  <c r="G456" i="7"/>
  <c r="E451" i="7"/>
  <c r="F451" i="7"/>
  <c r="G451" i="7"/>
  <c r="E437" i="7"/>
  <c r="F437" i="7"/>
  <c r="G437" i="7"/>
  <c r="E433" i="7"/>
  <c r="F433" i="7"/>
  <c r="G433" i="7"/>
  <c r="E459" i="7"/>
  <c r="F459" i="7"/>
  <c r="G459" i="7"/>
  <c r="E457" i="7"/>
  <c r="F457" i="7"/>
  <c r="G457" i="7"/>
  <c r="E455" i="7"/>
  <c r="F455" i="7"/>
  <c r="G455" i="7"/>
  <c r="E453" i="7"/>
  <c r="F453" i="7"/>
  <c r="G453" i="7"/>
  <c r="E452" i="7"/>
  <c r="F452" i="7"/>
  <c r="G452" i="7"/>
  <c r="E450" i="7"/>
  <c r="F450" i="7"/>
  <c r="G450" i="7"/>
  <c r="E446" i="7"/>
  <c r="F446" i="7"/>
  <c r="G446" i="7"/>
  <c r="E445" i="7"/>
  <c r="F445" i="7"/>
  <c r="G445" i="7"/>
  <c r="E444" i="7"/>
  <c r="F444" i="7"/>
  <c r="G444" i="7"/>
  <c r="E443" i="7"/>
  <c r="F443" i="7"/>
  <c r="G443" i="7"/>
  <c r="E442" i="7"/>
  <c r="F442" i="7"/>
  <c r="G442" i="7"/>
  <c r="E441" i="7"/>
  <c r="F441" i="7"/>
  <c r="G441" i="7"/>
  <c r="E440" i="7"/>
  <c r="F440" i="7"/>
  <c r="G440" i="7"/>
  <c r="E439" i="7"/>
  <c r="F439" i="7"/>
  <c r="G439" i="7"/>
  <c r="E438" i="7"/>
  <c r="F438" i="7"/>
  <c r="G438" i="7"/>
  <c r="E436" i="7"/>
  <c r="F436" i="7"/>
  <c r="G436" i="7"/>
  <c r="G435" i="7"/>
  <c r="F435" i="7"/>
  <c r="E435" i="7"/>
  <c r="G434" i="7"/>
  <c r="F434" i="7"/>
  <c r="E434" i="7"/>
  <c r="G432" i="7"/>
  <c r="F432" i="7"/>
  <c r="E432" i="7"/>
  <c r="G430" i="7"/>
  <c r="F430" i="7"/>
  <c r="E430" i="7"/>
  <c r="G429" i="7"/>
  <c r="F429" i="7"/>
  <c r="E429" i="7"/>
  <c r="G428" i="7"/>
  <c r="F428" i="7"/>
  <c r="E428" i="7"/>
  <c r="I428" i="7" l="1"/>
  <c r="G379" i="7"/>
  <c r="G378" i="7" s="1"/>
  <c r="G377" i="7" s="1"/>
  <c r="F379" i="7"/>
  <c r="F378" i="7" s="1"/>
  <c r="F377" i="7" s="1"/>
  <c r="E379" i="7"/>
  <c r="E378" i="7" s="1"/>
  <c r="E377" i="7" s="1"/>
  <c r="G375" i="7"/>
  <c r="G374" i="7" s="1"/>
  <c r="G373" i="7" s="1"/>
  <c r="F375" i="7"/>
  <c r="F374" i="7" s="1"/>
  <c r="F373" i="7" s="1"/>
  <c r="E375" i="7"/>
  <c r="E374" i="7" s="1"/>
  <c r="E373" i="7" s="1"/>
  <c r="F407" i="7"/>
  <c r="F26" i="3" s="1"/>
  <c r="E407" i="7"/>
  <c r="E26" i="3" s="1"/>
  <c r="G393" i="7"/>
  <c r="F393" i="7"/>
  <c r="G296" i="7"/>
  <c r="G449" i="7" s="1"/>
  <c r="F296" i="7"/>
  <c r="F449" i="7" s="1"/>
  <c r="G323" i="7"/>
  <c r="G447" i="7" s="1"/>
  <c r="G321" i="7"/>
  <c r="F447" i="7"/>
  <c r="G318" i="7"/>
  <c r="G316" i="7"/>
  <c r="E323" i="7"/>
  <c r="E447" i="7" s="1"/>
  <c r="E321" i="7"/>
  <c r="E318" i="7"/>
  <c r="E316" i="7"/>
  <c r="G345" i="7"/>
  <c r="G431" i="7" s="1"/>
  <c r="F345" i="7"/>
  <c r="F431" i="7" s="1"/>
  <c r="E345" i="7"/>
  <c r="E431" i="7" s="1"/>
  <c r="E296" i="7"/>
  <c r="E449" i="7" s="1"/>
  <c r="G177" i="7"/>
  <c r="G176" i="7"/>
  <c r="G174" i="7"/>
  <c r="G173" i="7"/>
  <c r="G172" i="7"/>
  <c r="G168" i="7"/>
  <c r="G167" i="7"/>
  <c r="G165" i="7"/>
  <c r="G164" i="7"/>
  <c r="G163" i="7"/>
  <c r="G149" i="7"/>
  <c r="G454" i="7" s="1"/>
  <c r="G148" i="7"/>
  <c r="G146" i="7"/>
  <c r="G145" i="7"/>
  <c r="G144" i="7"/>
  <c r="G158" i="7"/>
  <c r="G157" i="7"/>
  <c r="G155" i="7"/>
  <c r="G154" i="7"/>
  <c r="G153" i="7"/>
  <c r="F124" i="7"/>
  <c r="E139" i="7"/>
  <c r="E130" i="7"/>
  <c r="E126" i="7"/>
  <c r="E136" i="7"/>
  <c r="E127" i="7"/>
  <c r="E134" i="7"/>
  <c r="E125" i="7"/>
  <c r="E116" i="7"/>
  <c r="E107" i="7"/>
  <c r="E138" i="7"/>
  <c r="E135" i="7"/>
  <c r="E117" i="7"/>
  <c r="E120" i="7"/>
  <c r="E115" i="7"/>
  <c r="E129" i="7"/>
  <c r="E108" i="7"/>
  <c r="E106" i="7"/>
  <c r="E111" i="7"/>
  <c r="E119" i="7"/>
  <c r="E110" i="7"/>
  <c r="E454" i="7" l="1"/>
  <c r="F133" i="7"/>
  <c r="F427" i="7"/>
  <c r="G152" i="7"/>
  <c r="G147" i="7"/>
  <c r="G427" i="7"/>
  <c r="E427" i="7"/>
  <c r="F454" i="7"/>
  <c r="G175" i="7"/>
  <c r="G372" i="7"/>
  <c r="F372" i="7"/>
  <c r="E372" i="7"/>
  <c r="E133" i="7"/>
  <c r="E105" i="7"/>
  <c r="G166" i="7"/>
  <c r="E124" i="7"/>
  <c r="E81" i="7"/>
  <c r="E80" i="7" s="1"/>
  <c r="F81" i="7"/>
  <c r="F80" i="7" s="1"/>
  <c r="G81" i="7"/>
  <c r="G80" i="7" s="1"/>
  <c r="E76" i="7"/>
  <c r="F76" i="7"/>
  <c r="G76" i="7"/>
  <c r="F132" i="7" l="1"/>
  <c r="E362" i="7"/>
  <c r="E361" i="7" s="1"/>
  <c r="E360" i="7" s="1"/>
  <c r="F362" i="7"/>
  <c r="F361" i="7" s="1"/>
  <c r="F360" i="7" s="1"/>
  <c r="G362" i="7"/>
  <c r="G361" i="7" s="1"/>
  <c r="G360" i="7" s="1"/>
  <c r="E370" i="7"/>
  <c r="E369" i="7" s="1"/>
  <c r="F370" i="7"/>
  <c r="F369" i="7" s="1"/>
  <c r="G370" i="7"/>
  <c r="G369" i="7" s="1"/>
  <c r="E366" i="7"/>
  <c r="E365" i="7" s="1"/>
  <c r="F366" i="7"/>
  <c r="F365" i="7" s="1"/>
  <c r="G366" i="7"/>
  <c r="G365" i="7" s="1"/>
  <c r="E406" i="7"/>
  <c r="F406" i="7"/>
  <c r="G406" i="7"/>
  <c r="E351" i="7"/>
  <c r="E350" i="7" s="1"/>
  <c r="F351" i="7"/>
  <c r="G351" i="7"/>
  <c r="E343" i="7"/>
  <c r="E342" i="7" s="1"/>
  <c r="F343" i="7"/>
  <c r="F342" i="7" s="1"/>
  <c r="G343" i="7"/>
  <c r="G342" i="7" s="1"/>
  <c r="E338" i="7"/>
  <c r="E337" i="7" s="1"/>
  <c r="E336" i="7" s="1"/>
  <c r="F338" i="7"/>
  <c r="F337" i="7" s="1"/>
  <c r="F336" i="7" s="1"/>
  <c r="G338" i="7"/>
  <c r="G337" i="7" s="1"/>
  <c r="G336" i="7" s="1"/>
  <c r="E334" i="7"/>
  <c r="E333" i="7" s="1"/>
  <c r="F334" i="7"/>
  <c r="F333" i="7" s="1"/>
  <c r="G334" i="7"/>
  <c r="G333" i="7" s="1"/>
  <c r="E330" i="7"/>
  <c r="E329" i="7" s="1"/>
  <c r="F330" i="7"/>
  <c r="F329" i="7" s="1"/>
  <c r="G330" i="7"/>
  <c r="G329" i="7" s="1"/>
  <c r="E325" i="7"/>
  <c r="F325" i="7"/>
  <c r="G325" i="7"/>
  <c r="E320" i="7"/>
  <c r="F320" i="7"/>
  <c r="G320" i="7"/>
  <c r="E315" i="7"/>
  <c r="F315" i="7"/>
  <c r="G315" i="7"/>
  <c r="E305" i="7"/>
  <c r="F305" i="7"/>
  <c r="G306" i="7"/>
  <c r="G305" i="7" s="1"/>
  <c r="G304" i="7" s="1"/>
  <c r="G405" i="7" s="1"/>
  <c r="E300" i="7"/>
  <c r="E299" i="7" s="1"/>
  <c r="F300" i="7"/>
  <c r="F299" i="7" s="1"/>
  <c r="G300" i="7"/>
  <c r="G299" i="7" s="1"/>
  <c r="E297" i="7"/>
  <c r="F297" i="7"/>
  <c r="G297" i="7"/>
  <c r="E273" i="7"/>
  <c r="E272" i="7" s="1"/>
  <c r="F273" i="7"/>
  <c r="F272" i="7" s="1"/>
  <c r="G273" i="7"/>
  <c r="G272" i="7" s="1"/>
  <c r="E277" i="7"/>
  <c r="F277" i="7"/>
  <c r="G277" i="7"/>
  <c r="E267" i="7"/>
  <c r="F267" i="7"/>
  <c r="G267" i="7"/>
  <c r="E256" i="7"/>
  <c r="F256" i="7"/>
  <c r="G256" i="7"/>
  <c r="E233" i="7"/>
  <c r="G233" i="7"/>
  <c r="E260" i="7"/>
  <c r="E259" i="7" s="1"/>
  <c r="F260" i="7"/>
  <c r="F259" i="7" s="1"/>
  <c r="G260" i="7"/>
  <c r="G259" i="7" s="1"/>
  <c r="E240" i="7"/>
  <c r="F240" i="7"/>
  <c r="G240" i="7"/>
  <c r="E229" i="7"/>
  <c r="F229" i="7"/>
  <c r="G229" i="7"/>
  <c r="E215" i="7"/>
  <c r="E42" i="3" s="1"/>
  <c r="F215" i="7"/>
  <c r="G215" i="7"/>
  <c r="E209" i="7"/>
  <c r="E208" i="7" s="1"/>
  <c r="E207" i="7" s="1"/>
  <c r="F209" i="7"/>
  <c r="F208" i="7" s="1"/>
  <c r="F207" i="7" s="1"/>
  <c r="G209" i="7"/>
  <c r="G208" i="7" s="1"/>
  <c r="G207" i="7" s="1"/>
  <c r="E205" i="7"/>
  <c r="E204" i="7" s="1"/>
  <c r="E203" i="7" s="1"/>
  <c r="E202" i="7" s="1"/>
  <c r="E201" i="7" s="1"/>
  <c r="F205" i="7"/>
  <c r="F204" i="7" s="1"/>
  <c r="F203" i="7" s="1"/>
  <c r="F202" i="7" s="1"/>
  <c r="F201" i="7" s="1"/>
  <c r="G205" i="7"/>
  <c r="G204" i="7" s="1"/>
  <c r="G203" i="7" s="1"/>
  <c r="G202" i="7" s="1"/>
  <c r="G201" i="7" s="1"/>
  <c r="E194" i="7"/>
  <c r="E193" i="7" s="1"/>
  <c r="E192" i="7" s="1"/>
  <c r="E191" i="7" s="1"/>
  <c r="F194" i="7"/>
  <c r="F193" i="7" s="1"/>
  <c r="F192" i="7" s="1"/>
  <c r="F191" i="7" s="1"/>
  <c r="G194" i="7"/>
  <c r="G193" i="7" s="1"/>
  <c r="G192" i="7" s="1"/>
  <c r="G191" i="7" s="1"/>
  <c r="E189" i="7"/>
  <c r="E188" i="7" s="1"/>
  <c r="E187" i="7" s="1"/>
  <c r="E186" i="7" s="1"/>
  <c r="F189" i="7"/>
  <c r="G189" i="7"/>
  <c r="E182" i="7"/>
  <c r="E181" i="7" s="1"/>
  <c r="E180" i="7" s="1"/>
  <c r="E179" i="7" s="1"/>
  <c r="F182" i="7"/>
  <c r="F181" i="7" s="1"/>
  <c r="F180" i="7" s="1"/>
  <c r="F179" i="7" s="1"/>
  <c r="G182" i="7"/>
  <c r="G181" i="7" s="1"/>
  <c r="G180" i="7" s="1"/>
  <c r="G179" i="7" s="1"/>
  <c r="E171" i="7"/>
  <c r="F171" i="7"/>
  <c r="G171" i="7"/>
  <c r="F175" i="7"/>
  <c r="E175" i="7"/>
  <c r="E166" i="7"/>
  <c r="F166" i="7"/>
  <c r="E162" i="7"/>
  <c r="F162" i="7"/>
  <c r="G162" i="7"/>
  <c r="E152" i="7"/>
  <c r="F152" i="7"/>
  <c r="E156" i="7"/>
  <c r="F156" i="7"/>
  <c r="E143" i="7"/>
  <c r="F143" i="7"/>
  <c r="G143" i="7"/>
  <c r="E147" i="7"/>
  <c r="F147" i="7"/>
  <c r="G133" i="7"/>
  <c r="E137" i="7"/>
  <c r="E132" i="7" s="1"/>
  <c r="G156" i="7"/>
  <c r="G151" i="7" s="1"/>
  <c r="G150" i="7" s="1"/>
  <c r="G137" i="7"/>
  <c r="G124" i="7"/>
  <c r="E128" i="7"/>
  <c r="E123" i="7" s="1"/>
  <c r="F123" i="7"/>
  <c r="G128" i="7"/>
  <c r="F105" i="7"/>
  <c r="G105" i="7"/>
  <c r="E109" i="7"/>
  <c r="F109" i="7"/>
  <c r="G109" i="7"/>
  <c r="E118" i="7"/>
  <c r="F118" i="7"/>
  <c r="G118" i="7"/>
  <c r="E114" i="7"/>
  <c r="F114" i="7"/>
  <c r="G114" i="7"/>
  <c r="E405" i="7" l="1"/>
  <c r="E304" i="7"/>
  <c r="F64" i="3"/>
  <c r="G232" i="7"/>
  <c r="K38" i="3"/>
  <c r="E232" i="7"/>
  <c r="E64" i="3"/>
  <c r="F45" i="3"/>
  <c r="F188" i="7"/>
  <c r="F187" i="7" s="1"/>
  <c r="F186" i="7" s="1"/>
  <c r="F178" i="7" s="1"/>
  <c r="F395" i="7"/>
  <c r="G266" i="7"/>
  <c r="G265" i="7" s="1"/>
  <c r="G403" i="7" s="1"/>
  <c r="E45" i="3"/>
  <c r="F266" i="7"/>
  <c r="F265" i="7" s="1"/>
  <c r="F403" i="7" s="1"/>
  <c r="F44" i="3"/>
  <c r="E266" i="7"/>
  <c r="E265" i="7" s="1"/>
  <c r="E403" i="7" s="1"/>
  <c r="E44" i="3"/>
  <c r="G188" i="7"/>
  <c r="G187" i="7" s="1"/>
  <c r="G186" i="7" s="1"/>
  <c r="G178" i="7" s="1"/>
  <c r="G395" i="7"/>
  <c r="F42" i="3"/>
  <c r="G350" i="7"/>
  <c r="G341" i="7" s="1"/>
  <c r="F350" i="7"/>
  <c r="F341" i="7" s="1"/>
  <c r="E276" i="7"/>
  <c r="E275" i="7" s="1"/>
  <c r="G276" i="7"/>
  <c r="G275" i="7" s="1"/>
  <c r="F214" i="7"/>
  <c r="F213" i="7" s="1"/>
  <c r="E214" i="7"/>
  <c r="G214" i="7"/>
  <c r="F151" i="7"/>
  <c r="F150" i="7" s="1"/>
  <c r="E328" i="7"/>
  <c r="E327" i="7" s="1"/>
  <c r="F328" i="7"/>
  <c r="F364" i="7"/>
  <c r="F359" i="7" s="1"/>
  <c r="F314" i="7"/>
  <c r="F313" i="7" s="1"/>
  <c r="F312" i="7" s="1"/>
  <c r="E364" i="7"/>
  <c r="E359" i="7" s="1"/>
  <c r="G314" i="7"/>
  <c r="G313" i="7" s="1"/>
  <c r="G312" i="7" s="1"/>
  <c r="G310" i="7" s="1"/>
  <c r="G309" i="7" s="1"/>
  <c r="G328" i="7"/>
  <c r="G142" i="7"/>
  <c r="G141" i="7" s="1"/>
  <c r="F276" i="7"/>
  <c r="F275" i="7" s="1"/>
  <c r="E314" i="7"/>
  <c r="E313" i="7" s="1"/>
  <c r="E312" i="7" s="1"/>
  <c r="E341" i="7"/>
  <c r="G123" i="7"/>
  <c r="G122" i="7" s="1"/>
  <c r="F170" i="7"/>
  <c r="F169" i="7" s="1"/>
  <c r="G170" i="7"/>
  <c r="G169" i="7" s="1"/>
  <c r="G364" i="7"/>
  <c r="G359" i="7" s="1"/>
  <c r="F131" i="7"/>
  <c r="F142" i="7"/>
  <c r="F141" i="7" s="1"/>
  <c r="E151" i="7"/>
  <c r="E150" i="7" s="1"/>
  <c r="F122" i="7"/>
  <c r="G104" i="7"/>
  <c r="G103" i="7" s="1"/>
  <c r="E122" i="7"/>
  <c r="G239" i="7"/>
  <c r="G238" i="7" s="1"/>
  <c r="G402" i="7" s="1"/>
  <c r="E239" i="7"/>
  <c r="E238" i="7" s="1"/>
  <c r="E402" i="7" s="1"/>
  <c r="E43" i="3" s="1"/>
  <c r="F239" i="7"/>
  <c r="F238" i="7" s="1"/>
  <c r="F402" i="7" s="1"/>
  <c r="F43" i="3" s="1"/>
  <c r="E178" i="7"/>
  <c r="E131" i="7"/>
  <c r="G161" i="7"/>
  <c r="G160" i="7" s="1"/>
  <c r="G113" i="7"/>
  <c r="G112" i="7" s="1"/>
  <c r="E104" i="7"/>
  <c r="E103" i="7" s="1"/>
  <c r="G132" i="7"/>
  <c r="G131" i="7" s="1"/>
  <c r="E142" i="7"/>
  <c r="E141" i="7" s="1"/>
  <c r="F161" i="7"/>
  <c r="F160" i="7" s="1"/>
  <c r="E170" i="7"/>
  <c r="E169" i="7" s="1"/>
  <c r="F104" i="7"/>
  <c r="F103" i="7" s="1"/>
  <c r="F113" i="7"/>
  <c r="F112" i="7" s="1"/>
  <c r="E113" i="7"/>
  <c r="E112" i="7" s="1"/>
  <c r="E161" i="7"/>
  <c r="E160" i="7" s="1"/>
  <c r="E99" i="7"/>
  <c r="E41" i="3" s="1"/>
  <c r="F99" i="7"/>
  <c r="F41" i="3" s="1"/>
  <c r="G99" i="7"/>
  <c r="E95" i="7"/>
  <c r="E36" i="3" s="1"/>
  <c r="F95" i="7"/>
  <c r="F36" i="3" s="1"/>
  <c r="G95" i="7"/>
  <c r="E90" i="7"/>
  <c r="F90" i="7"/>
  <c r="G90" i="7"/>
  <c r="E79" i="7"/>
  <c r="E78" i="7" s="1"/>
  <c r="F79" i="7"/>
  <c r="F78" i="7" s="1"/>
  <c r="G79" i="7"/>
  <c r="G78" i="7" s="1"/>
  <c r="E86" i="7"/>
  <c r="F86" i="7"/>
  <c r="G86" i="7"/>
  <c r="E75" i="7"/>
  <c r="E74" i="7" s="1"/>
  <c r="F75" i="7"/>
  <c r="F74" i="7" s="1"/>
  <c r="G75" i="7"/>
  <c r="G74" i="7" s="1"/>
  <c r="E70" i="7"/>
  <c r="E69" i="7" s="1"/>
  <c r="E68" i="7" s="1"/>
  <c r="E67" i="7" s="1"/>
  <c r="F70" i="7"/>
  <c r="F69" i="7" s="1"/>
  <c r="F68" i="7" s="1"/>
  <c r="F67" i="7" s="1"/>
  <c r="G70" i="7"/>
  <c r="G69" i="7" s="1"/>
  <c r="G68" i="7" s="1"/>
  <c r="G67" i="7" s="1"/>
  <c r="E61" i="7"/>
  <c r="F61" i="7"/>
  <c r="G61" i="7"/>
  <c r="E50" i="7"/>
  <c r="E49" i="7" s="1"/>
  <c r="E48" i="7" s="1"/>
  <c r="F50" i="7"/>
  <c r="F49" i="7" s="1"/>
  <c r="F48" i="7" s="1"/>
  <c r="G50" i="7"/>
  <c r="G49" i="7" s="1"/>
  <c r="G48" i="7" s="1"/>
  <c r="E45" i="7"/>
  <c r="E49" i="3" s="1"/>
  <c r="F45" i="7"/>
  <c r="F24" i="7" s="1"/>
  <c r="G45" i="7"/>
  <c r="E25" i="7"/>
  <c r="G25" i="7"/>
  <c r="E16" i="7"/>
  <c r="E15" i="7" s="1"/>
  <c r="E14" i="7" s="1"/>
  <c r="E13" i="7" s="1"/>
  <c r="F16" i="7"/>
  <c r="F15" i="7" s="1"/>
  <c r="F14" i="7" s="1"/>
  <c r="F13" i="7" s="1"/>
  <c r="G16" i="7"/>
  <c r="G15" i="7" s="1"/>
  <c r="G14" i="7" s="1"/>
  <c r="G13" i="7" s="1"/>
  <c r="E10" i="7"/>
  <c r="E9" i="7" s="1"/>
  <c r="E8" i="7" s="1"/>
  <c r="F10" i="7"/>
  <c r="G10" i="7"/>
  <c r="E67" i="3"/>
  <c r="F67" i="3"/>
  <c r="E65" i="3"/>
  <c r="F65" i="3"/>
  <c r="E69" i="3"/>
  <c r="E68" i="3" s="1"/>
  <c r="F69" i="3"/>
  <c r="F68" i="3" s="1"/>
  <c r="E53" i="3"/>
  <c r="F53" i="3"/>
  <c r="E51" i="3"/>
  <c r="F51" i="3"/>
  <c r="E50" i="3"/>
  <c r="F50" i="3"/>
  <c r="E47" i="3"/>
  <c r="F47" i="3"/>
  <c r="E46" i="3"/>
  <c r="F46" i="3"/>
  <c r="E37" i="3"/>
  <c r="F37" i="3"/>
  <c r="E393" i="7"/>
  <c r="E395" i="7"/>
  <c r="F327" i="7" l="1"/>
  <c r="F309" i="7"/>
  <c r="F304" i="7" s="1"/>
  <c r="F405" i="7" s="1"/>
  <c r="F389" i="7"/>
  <c r="G213" i="7"/>
  <c r="E389" i="7"/>
  <c r="L36" i="3"/>
  <c r="M36" i="3" s="1"/>
  <c r="L35" i="3"/>
  <c r="E213" i="7"/>
  <c r="E401" i="7" s="1"/>
  <c r="E140" i="7"/>
  <c r="G159" i="7"/>
  <c r="E40" i="3"/>
  <c r="G12" i="7"/>
  <c r="E60" i="7"/>
  <c r="E58" i="7" s="1"/>
  <c r="E39" i="3"/>
  <c r="F12" i="7"/>
  <c r="E12" i="7"/>
  <c r="G391" i="7"/>
  <c r="G404" i="7"/>
  <c r="F49" i="3"/>
  <c r="F48" i="3" s="1"/>
  <c r="F391" i="7"/>
  <c r="E102" i="7"/>
  <c r="F401" i="7"/>
  <c r="G327" i="7"/>
  <c r="G394" i="7"/>
  <c r="G390" i="7"/>
  <c r="G60" i="7"/>
  <c r="G58" i="7" s="1"/>
  <c r="F40" i="3"/>
  <c r="F60" i="7"/>
  <c r="F58" i="7" s="1"/>
  <c r="F39" i="3"/>
  <c r="G401" i="7"/>
  <c r="F394" i="7"/>
  <c r="G13" i="1" s="1"/>
  <c r="F390" i="7"/>
  <c r="G389" i="7"/>
  <c r="E404" i="7"/>
  <c r="G392" i="7"/>
  <c r="F56" i="3"/>
  <c r="F392" i="7"/>
  <c r="E7" i="7"/>
  <c r="E6" i="7" s="1"/>
  <c r="E397" i="7"/>
  <c r="F404" i="7"/>
  <c r="G47" i="7"/>
  <c r="G73" i="7"/>
  <c r="F47" i="7"/>
  <c r="F73" i="7"/>
  <c r="E47" i="7"/>
  <c r="E73" i="7"/>
  <c r="F121" i="7"/>
  <c r="F212" i="7"/>
  <c r="F211" i="7" s="1"/>
  <c r="E121" i="7"/>
  <c r="F102" i="7"/>
  <c r="F140" i="7"/>
  <c r="G121" i="7"/>
  <c r="G102" i="7"/>
  <c r="E394" i="7"/>
  <c r="F13" i="1" s="1"/>
  <c r="G140" i="7"/>
  <c r="G212" i="7"/>
  <c r="F159" i="7"/>
  <c r="E159" i="7"/>
  <c r="E62" i="3"/>
  <c r="E61" i="3" s="1"/>
  <c r="E60" i="3" s="1"/>
  <c r="E391" i="7"/>
  <c r="E24" i="7"/>
  <c r="E23" i="7" s="1"/>
  <c r="E22" i="7" s="1"/>
  <c r="F85" i="7"/>
  <c r="F84" i="7" s="1"/>
  <c r="E85" i="7"/>
  <c r="E84" i="7" s="1"/>
  <c r="G85" i="7"/>
  <c r="G84" i="7" s="1"/>
  <c r="E56" i="3"/>
  <c r="F62" i="3"/>
  <c r="F61" i="3" s="1"/>
  <c r="F60" i="3" s="1"/>
  <c r="F94" i="7"/>
  <c r="F93" i="7" s="1"/>
  <c r="F400" i="7" s="1"/>
  <c r="F35" i="3"/>
  <c r="F34" i="3" s="1"/>
  <c r="E35" i="3"/>
  <c r="E34" i="3" s="1"/>
  <c r="F9" i="7"/>
  <c r="F8" i="7" s="1"/>
  <c r="E392" i="7"/>
  <c r="E48" i="3"/>
  <c r="G24" i="7"/>
  <c r="G23" i="7" s="1"/>
  <c r="G22" i="7" s="1"/>
  <c r="E390" i="7"/>
  <c r="F23" i="7"/>
  <c r="F22" i="7" s="1"/>
  <c r="G94" i="7"/>
  <c r="G93" i="7" s="1"/>
  <c r="G400" i="7" s="1"/>
  <c r="G9" i="7"/>
  <c r="G8" i="7" s="1"/>
  <c r="E94" i="7"/>
  <c r="E93" i="7" s="1"/>
  <c r="E400" i="7" s="1"/>
  <c r="F12" i="1" l="1"/>
  <c r="F11" i="1" s="1"/>
  <c r="G12" i="1"/>
  <c r="G11" i="1" s="1"/>
  <c r="E212" i="7"/>
  <c r="E211" i="7" s="1"/>
  <c r="F21" i="7"/>
  <c r="L34" i="3"/>
  <c r="K33" i="3"/>
  <c r="I390" i="7"/>
  <c r="F59" i="7"/>
  <c r="F399" i="7" s="1"/>
  <c r="E59" i="7"/>
  <c r="E399" i="7" s="1"/>
  <c r="F396" i="7"/>
  <c r="F398" i="7"/>
  <c r="F38" i="3"/>
  <c r="G59" i="7"/>
  <c r="G399" i="7" s="1"/>
  <c r="G396" i="7"/>
  <c r="G211" i="7"/>
  <c r="E21" i="7"/>
  <c r="E398" i="7" s="1"/>
  <c r="G21" i="7"/>
  <c r="G18" i="7" s="1"/>
  <c r="G7" i="7"/>
  <c r="G6" i="7" s="1"/>
  <c r="G397" i="7"/>
  <c r="F7" i="7"/>
  <c r="F6" i="7" s="1"/>
  <c r="F397" i="7"/>
  <c r="E83" i="7"/>
  <c r="E57" i="7" s="1"/>
  <c r="G83" i="7"/>
  <c r="G57" i="7" s="1"/>
  <c r="F83" i="7"/>
  <c r="F57" i="7" s="1"/>
  <c r="E396" i="7"/>
  <c r="G10" i="1"/>
  <c r="G398" i="7" l="1"/>
  <c r="G407" i="7"/>
  <c r="E409" i="7"/>
  <c r="K403" i="7" s="1"/>
  <c r="F409" i="7"/>
  <c r="F4" i="7"/>
  <c r="I396" i="7" s="1"/>
  <c r="G4" i="7"/>
  <c r="E4" i="7"/>
  <c r="I57" i="7"/>
  <c r="G409" i="7" l="1"/>
  <c r="H68" i="3"/>
  <c r="F14" i="3"/>
  <c r="F59" i="3" l="1"/>
  <c r="F57" i="3" s="1"/>
  <c r="K62" i="3" l="1"/>
  <c r="K39" i="3"/>
  <c r="E59" i="3"/>
  <c r="E57" i="3" s="1"/>
  <c r="E55" i="3"/>
  <c r="F55" i="3"/>
  <c r="K36" i="3" l="1"/>
  <c r="H61" i="3"/>
  <c r="G30" i="3" l="1"/>
  <c r="H29" i="3"/>
  <c r="F25" i="3"/>
  <c r="F24" i="3"/>
  <c r="K35" i="3" l="1"/>
  <c r="F10" i="1"/>
  <c r="E14" i="3"/>
  <c r="F17" i="3" l="1"/>
  <c r="F16" i="3" s="1"/>
  <c r="F23" i="3"/>
  <c r="F19" i="3"/>
  <c r="F33" i="3" l="1"/>
  <c r="F32" i="3" s="1"/>
  <c r="F13" i="3"/>
  <c r="F12" i="3" s="1"/>
  <c r="F20" i="3"/>
  <c r="F18" i="3" s="1"/>
  <c r="F22" i="3" l="1"/>
  <c r="F21" i="3" s="1"/>
  <c r="F11" i="3" s="1"/>
  <c r="F10" i="3" l="1"/>
  <c r="G9" i="1"/>
  <c r="G8" i="1" s="1"/>
  <c r="G14" i="1" s="1"/>
  <c r="E19" i="3" l="1"/>
  <c r="E20" i="3" l="1"/>
  <c r="E18" i="3" s="1"/>
  <c r="E23" i="3"/>
  <c r="E25" i="3" l="1"/>
  <c r="E13" i="3"/>
  <c r="E12" i="3" s="1"/>
  <c r="E24" i="3"/>
  <c r="E22" i="3" l="1"/>
  <c r="E21" i="3" s="1"/>
  <c r="E38" i="3"/>
  <c r="E33" i="3" l="1"/>
  <c r="E32" i="3" s="1"/>
  <c r="J11" i="3" l="1"/>
  <c r="E17" i="3"/>
  <c r="E16" i="3" s="1"/>
  <c r="E11" i="3" s="1"/>
  <c r="H11" i="3" l="1"/>
  <c r="L11" i="3" s="1"/>
  <c r="F9" i="1"/>
  <c r="F8" i="1" s="1"/>
  <c r="F14" i="1" s="1"/>
  <c r="E10" i="3"/>
  <c r="H48" i="3" l="1"/>
  <c r="I48" i="3" s="1"/>
  <c r="H53" i="3"/>
  <c r="H57" i="3"/>
  <c r="I57" i="3" s="1"/>
  <c r="K34" i="3" l="1"/>
  <c r="K31" i="3" l="1"/>
</calcChain>
</file>

<file path=xl/comments1.xml><?xml version="1.0" encoding="utf-8"?>
<comments xmlns="http://schemas.openxmlformats.org/spreadsheetml/2006/main">
  <authors>
    <author>Katarina</author>
  </authors>
  <commentList>
    <comment ref="E2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E5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61.197 EUR</t>
        </r>
      </text>
    </comment>
  </commentList>
</comments>
</file>

<file path=xl/sharedStrings.xml><?xml version="1.0" encoding="utf-8"?>
<sst xmlns="http://schemas.openxmlformats.org/spreadsheetml/2006/main" count="811" uniqueCount="256">
  <si>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</si>
  <si>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</si>
  <si>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</si>
  <si>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</si>
  <si>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</si>
  <si>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</si>
  <si>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</si>
  <si>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</si>
  <si>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</si>
  <si>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</si>
  <si>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</si>
  <si>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</si>
  <si>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</si>
  <si>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</si>
  <si>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</si>
  <si>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</si>
  <si>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</si>
  <si>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</si>
  <si>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</si>
  <si>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</si>
  <si>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</si>
  <si>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</si>
  <si>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</si>
  <si>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</si>
  <si>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</si>
  <si>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</si>
  <si>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</si>
  <si>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</si>
  <si>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</si>
  <si>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</si>
  <si>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</si>
  <si>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</si>
  <si>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</si>
  <si>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</si>
  <si>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</si>
  <si>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</si>
  <si>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</si>
  <si>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</si>
  <si>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Pomoći iz inozemstva i od subjekata unutar općeg proračuna</t>
  </si>
  <si>
    <t>Ostali prihodi za posebne namjene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</si>
  <si>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</si>
  <si>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</si>
  <si>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1.1.</t>
  </si>
  <si>
    <t>3.3.</t>
  </si>
  <si>
    <t>5.K.</t>
  </si>
  <si>
    <t>Kapitalni projekt K100128</t>
  </si>
  <si>
    <t>Izrada projektne dokumentacije za dogradnju škole i dvorane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</si>
  <si>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</si>
  <si>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</si>
  <si>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</si>
  <si>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</si>
  <si>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</si>
  <si>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</si>
  <si>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</si>
  <si>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</si>
  <si>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</si>
  <si>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</si>
  <si>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</si>
  <si>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</si>
  <si>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</si>
  <si>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</si>
  <si>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</si>
  <si>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</si>
  <si>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</si>
  <si>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</si>
  <si>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</si>
  <si>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</si>
  <si>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</si>
  <si>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</si>
  <si>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</si>
  <si>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Mater.i dijelovi za tekuće i invest.održ.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</si>
  <si>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</si>
  <si>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</si>
  <si>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</si>
  <si>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</si>
  <si>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</si>
  <si>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</si>
  <si>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</si>
  <si>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</si>
  <si>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</si>
  <si>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za obvezno zdr.osiguranje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</si>
  <si>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</si>
  <si>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</si>
  <si>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</si>
  <si>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</si>
  <si>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</si>
  <si>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</si>
  <si>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Sitan inventar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</si>
  <si>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</si>
  <si>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</si>
  <si>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</si>
  <si>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</si>
  <si>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</si>
  <si>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Ostali rashodi</t>
  </si>
  <si>
    <t>Tekuće donacije</t>
  </si>
  <si>
    <t>Tekuće donacije u novcu</t>
  </si>
  <si>
    <t>Rashodi za nabavu proizvedene dugotrajne  imovine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</si>
  <si>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</si>
  <si>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</si>
  <si>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</si>
  <si>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</si>
  <si>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</si>
  <si>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</si>
  <si>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</si>
  <si>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</si>
  <si>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</si>
  <si>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</si>
  <si>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</si>
  <si>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</si>
  <si>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</si>
  <si>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</si>
  <si>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</si>
  <si>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</si>
  <si>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</si>
  <si>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</si>
  <si>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</si>
  <si>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</si>
  <si>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Aktivnost A10003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</si>
  <si>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</si>
  <si>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</si>
  <si>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</si>
  <si>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</si>
  <si>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</si>
  <si>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</si>
  <si>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</si>
  <si>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</si>
  <si>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</si>
  <si>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</si>
  <si>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</si>
  <si>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</si>
  <si>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</si>
  <si>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</si>
  <si>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</si>
  <si>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</si>
  <si>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</si>
  <si>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</si>
  <si>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</si>
  <si>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</si>
  <si>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</si>
  <si>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</si>
  <si>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</si>
  <si>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</si>
  <si>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4.1.</t>
  </si>
  <si>
    <t>Decentralizirana sredstva</t>
  </si>
  <si>
    <t>MZO</t>
  </si>
  <si>
    <t>3.7.</t>
  </si>
  <si>
    <t>Višak prihoda (92)-'Vlastiti prihodi</t>
  </si>
  <si>
    <t>4.L.</t>
  </si>
  <si>
    <t>6.</t>
  </si>
  <si>
    <t>5.Đ</t>
  </si>
  <si>
    <t>Ministrastvo poljoprivrede</t>
  </si>
  <si>
    <t>Naknade kućanstvima</t>
  </si>
  <si>
    <t>Dugotrajna imovina</t>
  </si>
  <si>
    <t>Prihodi od imovine</t>
  </si>
  <si>
    <t>Prihodi od prodaje roba, proizvoda i usluga</t>
  </si>
  <si>
    <t>Prihodi od upravnih i administrativnih pristojbi</t>
  </si>
  <si>
    <t>Prihodi iz nadležnog proračuna i od HZZO</t>
  </si>
  <si>
    <t>5.Đ.</t>
  </si>
  <si>
    <t>UP</t>
  </si>
  <si>
    <t>UR</t>
  </si>
  <si>
    <t>UKUPNI PRIHODI:</t>
  </si>
  <si>
    <t>UKUPNI RASHODI:</t>
  </si>
  <si>
    <t>Višak prihoda-Pomoći</t>
  </si>
  <si>
    <t>Višak prihoda-'Pomoći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</si>
  <si>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</si>
  <si>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</si>
  <si>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</si>
  <si>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</si>
  <si>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</si>
  <si>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</si>
  <si>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</si>
  <si>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</si>
  <si>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</si>
  <si>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</si>
  <si>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</si>
  <si>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</si>
  <si>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</si>
  <si>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</si>
  <si>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</si>
  <si>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</si>
  <si>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</si>
  <si>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</si>
  <si>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</si>
  <si>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</si>
  <si>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</si>
  <si>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</si>
  <si>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</si>
  <si>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</si>
  <si>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</si>
  <si>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</si>
  <si>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</si>
  <si>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3214</t>
  </si>
  <si>
    <t>Ostale naknade troškova zaposlenima</t>
  </si>
  <si>
    <t>3227</t>
  </si>
  <si>
    <t>3237</t>
  </si>
  <si>
    <t>3233</t>
  </si>
  <si>
    <t>3722</t>
  </si>
  <si>
    <t>Usluge tekućeg i investicijskog održavanja</t>
  </si>
  <si>
    <t>Rashodi za nabavu proizvedene dugotrajne imovine</t>
  </si>
  <si>
    <t>4212</t>
  </si>
  <si>
    <t>Dodatna ulaganja na građevinskim objektima</t>
  </si>
  <si>
    <t>4511</t>
  </si>
  <si>
    <t>5.T.</t>
  </si>
  <si>
    <t>5.D.</t>
  </si>
  <si>
    <t>6.3.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</si>
  <si>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</si>
  <si>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</si>
  <si>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</si>
  <si>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</si>
  <si>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</si>
  <si>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</si>
  <si>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</si>
  <si>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Izvor financiranja 6.3.</t>
  </si>
  <si>
    <t>Prsten potpore VI</t>
  </si>
  <si>
    <t>Tekući projekt T100055</t>
  </si>
  <si>
    <t>Prsten potpore VII</t>
  </si>
  <si>
    <t>ukupno EUR:</t>
  </si>
  <si>
    <t>VIŠAK 3.7. i 5.D.</t>
  </si>
  <si>
    <t>UKUPNO KLASA:</t>
  </si>
  <si>
    <t>UKUPNO IZVORI FINANCIRANJA:</t>
  </si>
  <si>
    <t>Izvor financiranja 5.T.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</si>
  <si>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</si>
  <si>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</si>
  <si>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</si>
  <si>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</si>
  <si>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</si>
  <si>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</si>
  <si>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Strojevi za ostale namjene-kuhinja</t>
  </si>
  <si>
    <t>Dodatna ulaganja na nefinanc.imovini</t>
  </si>
  <si>
    <t>Tekući projekt T00015</t>
  </si>
  <si>
    <t>Nabava pribora za školsku kuhinju</t>
  </si>
  <si>
    <t>Rashodi za nabavu nefinanc.imovine</t>
  </si>
  <si>
    <t>Plan za 2024.</t>
  </si>
  <si>
    <t>Projekcija 
za 2026.</t>
  </si>
  <si>
    <t>5.T</t>
  </si>
  <si>
    <t>kn</t>
  </si>
  <si>
    <t>Službena, radana i zaštitna odjeća i obuća</t>
  </si>
  <si>
    <t>Opskrba besplatnim zalihama menstrualnih higijenskih poptrepština</t>
  </si>
  <si>
    <t>Tekući projekt T100058</t>
  </si>
  <si>
    <t>Prsten potpore VII  (IX)</t>
  </si>
  <si>
    <t>Prsten potpore VII  (VIII)</t>
  </si>
  <si>
    <t xml:space="preserve">PRIJEDLOG REBALANSA FINANCIJSKOG PLANA PRORAČUNSKOG KORISNIKA JEDINICE LOKALNE I PODRUČNE (REGIONALNE) SAMOUPRAVE 
ZA 2024. </t>
  </si>
  <si>
    <t>I Rebalans 2024</t>
  </si>
  <si>
    <t>Izvorni plan za 2024.</t>
  </si>
  <si>
    <t>Izvor financiranja 5.&amp;</t>
  </si>
  <si>
    <t>NPOO</t>
  </si>
  <si>
    <t>Tekući projekt T00016</t>
  </si>
  <si>
    <t>Knjige za školsku knjižnicu</t>
  </si>
  <si>
    <t>Knjige</t>
  </si>
  <si>
    <t>3812</t>
  </si>
  <si>
    <t>Uredski mater.i ost.mater.ras.</t>
  </si>
  <si>
    <t xml:space="preserve">PRIJEDLOG REBALANSA I FINANCIJSKOG PLANA PRORAČUNSKOG KORISNIKA JEDINICE LOKALNE I PODRUČNE (REGIONALNE) SAMOUPRAVE 
ZA 2024. </t>
  </si>
  <si>
    <t>5.&amp;</t>
  </si>
  <si>
    <t xml:space="preserve">I Rebalans 2024
</t>
  </si>
  <si>
    <t>I REBALANS FINANCIJSKOG PLANA 05/2024</t>
  </si>
  <si>
    <t>Poslovni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</si>
</sst>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CC66FF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7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9" borderId="0" xfId="0" applyNumberFormat="1" applyFont="1" applyFill="1" applyBorder="1" applyAlignment="1" applyProtection="1"/>
    <xf numFmtId="4" fontId="0" fillId="0" borderId="0" xfId="0" applyNumberFormat="1"/>
    <xf numFmtId="0" fontId="11" fillId="12" borderId="3" xfId="0" applyNumberFormat="1" applyFont="1" applyFill="1" applyBorder="1" applyAlignment="1" applyProtection="1">
      <alignment horizontal="left" vertical="center" wrapText="1"/>
    </xf>
    <xf numFmtId="0" fontId="9" fillId="1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1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1" fillId="13" borderId="3" xfId="0" applyNumberFormat="1" applyFont="1" applyFill="1" applyBorder="1" applyAlignment="1" applyProtection="1">
      <alignment horizontal="left" vertical="center" wrapText="1"/>
    </xf>
    <xf numFmtId="4" fontId="6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NumberFormat="1" applyFont="1" applyFill="1" applyBorder="1" applyAlignment="1" applyProtection="1">
      <alignment horizontal="left" vertical="center"/>
    </xf>
    <xf numFmtId="0" fontId="11" fillId="13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14" borderId="3" xfId="0" applyNumberFormat="1" applyFont="1" applyFill="1" applyBorder="1" applyAlignment="1" applyProtection="1">
      <alignment horizontal="left" vertical="center" wrapText="1"/>
    </xf>
    <xf numFmtId="4" fontId="6" fillId="14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0" borderId="0" xfId="0" applyFill="1"/>
    <xf numFmtId="0" fontId="10" fillId="0" borderId="3" xfId="0" quotePrefix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5" fillId="15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29" fillId="8" borderId="3" xfId="0" applyNumberFormat="1" applyFont="1" applyFill="1" applyBorder="1" applyAlignment="1" applyProtection="1"/>
    <xf numFmtId="4" fontId="25" fillId="4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 applyProtection="1">
      <alignment horizontal="right" wrapText="1"/>
    </xf>
    <xf numFmtId="4" fontId="27" fillId="7" borderId="3" xfId="0" applyNumberFormat="1" applyFont="1" applyFill="1" applyBorder="1" applyAlignment="1">
      <alignment horizontal="left" vertical="center" wrapText="1" readingOrder="1"/>
    </xf>
    <xf numFmtId="4" fontId="25" fillId="4" borderId="3" xfId="0" applyNumberFormat="1" applyFont="1" applyFill="1" applyBorder="1" applyAlignment="1" applyProtection="1">
      <alignment horizontal="right" wrapText="1"/>
    </xf>
    <xf numFmtId="4" fontId="25" fillId="0" borderId="3" xfId="0" applyNumberFormat="1" applyFont="1" applyFill="1" applyBorder="1" applyAlignment="1">
      <alignment horizontal="right"/>
    </xf>
    <xf numFmtId="0" fontId="30" fillId="0" borderId="0" xfId="0" applyFont="1"/>
    <xf numFmtId="4" fontId="30" fillId="0" borderId="0" xfId="0" applyNumberFormat="1" applyFont="1"/>
    <xf numFmtId="0" fontId="30" fillId="16" borderId="0" xfId="0" applyFont="1" applyFill="1"/>
    <xf numFmtId="0" fontId="30" fillId="0" borderId="0" xfId="0" applyFont="1" applyFill="1"/>
    <xf numFmtId="4" fontId="32" fillId="10" borderId="3" xfId="0" applyNumberFormat="1" applyFont="1" applyFill="1" applyBorder="1" applyAlignment="1">
      <alignment horizontal="right" vertical="center" wrapText="1" readingOrder="1"/>
    </xf>
    <xf numFmtId="4" fontId="31" fillId="7" borderId="3" xfId="0" applyNumberFormat="1" applyFont="1" applyFill="1" applyBorder="1" applyAlignment="1">
      <alignment horizontal="right" vertical="center" wrapText="1" readingOrder="1"/>
    </xf>
    <xf numFmtId="4" fontId="33" fillId="8" borderId="3" xfId="0" applyNumberFormat="1" applyFont="1" applyFill="1" applyBorder="1" applyAlignment="1" applyProtection="1"/>
    <xf numFmtId="4" fontId="34" fillId="4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4" fontId="32" fillId="6" borderId="3" xfId="0" applyNumberFormat="1" applyFont="1" applyFill="1" applyBorder="1" applyAlignment="1">
      <alignment horizontal="right" vertical="center" wrapText="1" readingOrder="1"/>
    </xf>
    <xf numFmtId="4" fontId="35" fillId="16" borderId="0" xfId="0" applyNumberFormat="1" applyFont="1" applyFill="1"/>
    <xf numFmtId="4" fontId="35" fillId="0" borderId="0" xfId="0" applyNumberFormat="1" applyFont="1"/>
    <xf numFmtId="0" fontId="35" fillId="0" borderId="0" xfId="0" applyFont="1"/>
    <xf numFmtId="4" fontId="9" fillId="12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vertical="center" wrapText="1" readingOrder="1"/>
    </xf>
    <xf numFmtId="4" fontId="10" fillId="8" borderId="3" xfId="0" applyNumberFormat="1" applyFont="1" applyFill="1" applyBorder="1" applyAlignment="1" applyProtection="1"/>
    <xf numFmtId="4" fontId="9" fillId="4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17" fillId="11" borderId="3" xfId="0" applyNumberFormat="1" applyFont="1" applyFill="1" applyBorder="1" applyAlignment="1">
      <alignment horizontal="right" vertical="center" wrapText="1" readingOrder="1"/>
    </xf>
    <xf numFmtId="4" fontId="9" fillId="2" borderId="3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7" fillId="10" borderId="3" xfId="0" applyFont="1" applyFill="1" applyBorder="1" applyAlignment="1">
      <alignment horizontal="left" vertical="center" wrapText="1" readingOrder="1"/>
    </xf>
    <xf numFmtId="0" fontId="11" fillId="7" borderId="3" xfId="0" applyFont="1" applyFill="1" applyBorder="1" applyAlignment="1">
      <alignment horizontal="left" vertical="center" wrapText="1" readingOrder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>
      <alignment horizontal="left" vertical="center" wrapText="1" readingOrder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wrapText="1"/>
    </xf>
    <xf numFmtId="0" fontId="17" fillId="11" borderId="3" xfId="0" applyFont="1" applyFill="1" applyBorder="1" applyAlignment="1">
      <alignment horizontal="left" vertical="center" wrapText="1" readingOrder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8" fillId="0" borderId="3" xfId="0" applyNumberFormat="1" applyFont="1" applyFill="1" applyBorder="1" applyAlignment="1" applyProtection="1">
      <alignment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38" fillId="0" borderId="0" xfId="0" applyFont="1"/>
    <xf numFmtId="4" fontId="38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0" fillId="0" borderId="0" xfId="0" applyFont="1"/>
    <xf numFmtId="4" fontId="30" fillId="5" borderId="0" xfId="0" applyNumberFormat="1" applyFont="1" applyFill="1"/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7" borderId="2" xfId="0" applyFont="1" applyFill="1" applyBorder="1" applyAlignment="1">
      <alignment horizontal="left" vertical="center" wrapText="1" readingOrder="1"/>
    </xf>
    <xf numFmtId="0" fontId="11" fillId="7" borderId="4" xfId="0" applyFont="1" applyFill="1" applyBorder="1" applyAlignment="1">
      <alignment horizontal="left" vertical="center" wrapText="1" readingOrder="1"/>
    </xf>
    <xf numFmtId="4" fontId="10" fillId="8" borderId="1" xfId="0" applyNumberFormat="1" applyFont="1" applyFill="1" applyBorder="1" applyAlignment="1" applyProtection="1">
      <alignment horizontal="left"/>
    </xf>
    <xf numFmtId="4" fontId="10" fillId="8" borderId="2" xfId="0" applyNumberFormat="1" applyFont="1" applyFill="1" applyBorder="1" applyAlignment="1" applyProtection="1">
      <alignment horizontal="left"/>
    </xf>
    <xf numFmtId="4" fontId="10" fillId="8" borderId="4" xfId="0" applyNumberFormat="1" applyFont="1" applyFill="1" applyBorder="1" applyAlignment="1" applyProtection="1">
      <alignment horizontal="left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wrapText="1"/>
    </xf>
    <xf numFmtId="0" fontId="27" fillId="4" borderId="1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10" borderId="2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wrapText="1" readingOrder="1"/>
    </xf>
    <xf numFmtId="0" fontId="17" fillId="11" borderId="1" xfId="0" applyFont="1" applyFill="1" applyBorder="1" applyAlignment="1">
      <alignment horizontal="center" vertical="center" wrapText="1" readingOrder="1"/>
    </xf>
    <xf numFmtId="0" fontId="17" fillId="11" borderId="2" xfId="0" applyFont="1" applyFill="1" applyBorder="1" applyAlignment="1">
      <alignment horizontal="center" vertical="center" wrapText="1" readingOrder="1"/>
    </xf>
    <xf numFmtId="0" fontId="17" fillId="11" borderId="4" xfId="0" applyFont="1" applyFill="1" applyBorder="1" applyAlignment="1">
      <alignment horizontal="center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Normal="100" zoomScaleSheetLayoutView="100" workbookViewId="0">
      <selection activeCell="G21" sqref="G21"/>
    </sheetView>
  </sheetViews>
  <sheetFormatPr defaultRowHeight="15" x14ac:dyDescent="0.25"/>
  <cols>
    <col min="5" max="7" width="25.28515625" customWidth="1"/>
  </cols>
  <sheetData>
    <row r="1" spans="1:8" ht="42" customHeight="1" x14ac:dyDescent="0.25">
      <c r="A1" s="119" t="s">
        <v>254</v>
      </c>
      <c r="B1" s="119"/>
      <c r="C1" s="119"/>
      <c r="D1" s="119"/>
      <c r="E1" s="119"/>
      <c r="F1" s="119"/>
      <c r="G1" s="119"/>
      <c r="H1" s="119"/>
    </row>
    <row r="2" spans="1:8" ht="18" customHeight="1" x14ac:dyDescent="0.25">
      <c r="A2" s="5"/>
      <c r="B2" s="5"/>
      <c r="C2" s="5"/>
      <c r="D2" s="5"/>
      <c r="E2" s="5"/>
      <c r="F2" s="5"/>
      <c r="G2" s="5"/>
    </row>
    <row r="3" spans="1:8" ht="15.75" x14ac:dyDescent="0.25">
      <c r="A3" s="119" t="s">
        <v>27</v>
      </c>
      <c r="B3" s="119"/>
      <c r="C3" s="119"/>
      <c r="D3" s="119"/>
      <c r="E3" s="119"/>
      <c r="F3" s="119"/>
      <c r="G3" s="136"/>
    </row>
    <row r="4" spans="1:8" ht="18" x14ac:dyDescent="0.25">
      <c r="A4" s="5"/>
      <c r="B4" s="5"/>
      <c r="C4" s="5"/>
      <c r="D4" s="5"/>
      <c r="E4" s="5"/>
      <c r="F4" s="5"/>
      <c r="G4" s="6"/>
    </row>
    <row r="5" spans="1:8" ht="18" customHeight="1" x14ac:dyDescent="0.25">
      <c r="A5" s="119" t="s">
        <v>32</v>
      </c>
      <c r="B5" s="120"/>
      <c r="C5" s="120"/>
      <c r="D5" s="120"/>
      <c r="E5" s="120"/>
      <c r="F5" s="120"/>
      <c r="G5" s="120"/>
    </row>
    <row r="6" spans="1:8" ht="18" x14ac:dyDescent="0.25">
      <c r="A6" s="1"/>
      <c r="B6" s="2"/>
      <c r="C6" s="2"/>
      <c r="D6" s="2"/>
      <c r="E6" s="7"/>
      <c r="F6" s="8"/>
      <c r="G6" s="8"/>
    </row>
    <row r="7" spans="1:8" ht="25.5" x14ac:dyDescent="0.25">
      <c r="A7" s="24"/>
      <c r="B7" s="25"/>
      <c r="C7" s="25"/>
      <c r="D7" s="26"/>
      <c r="E7" s="27"/>
      <c r="F7" s="4" t="s">
        <v>232</v>
      </c>
      <c r="G7" s="4" t="s">
        <v>253</v>
      </c>
    </row>
    <row r="8" spans="1:8" x14ac:dyDescent="0.25">
      <c r="A8" s="137" t="s">
        <v>0</v>
      </c>
      <c r="B8" s="133"/>
      <c r="C8" s="133"/>
      <c r="D8" s="133"/>
      <c r="E8" s="138"/>
      <c r="F8" s="49">
        <f>SUM(F9:F10)</f>
        <v>1649722.5</v>
      </c>
      <c r="G8" s="49">
        <f t="shared" ref="G8" si="0">SUM(G9:G10)</f>
        <v>1967737.44</v>
      </c>
    </row>
    <row r="9" spans="1:8" x14ac:dyDescent="0.25">
      <c r="A9" s="129" t="s">
        <v>1</v>
      </c>
      <c r="B9" s="122"/>
      <c r="C9" s="122"/>
      <c r="D9" s="122"/>
      <c r="E9" s="135"/>
      <c r="F9" s="50">
        <f>Prihodi!E11</f>
        <v>1649722.5</v>
      </c>
      <c r="G9" s="50">
        <f>Prihodi!F11</f>
        <v>1967737.44</v>
      </c>
    </row>
    <row r="10" spans="1:8" x14ac:dyDescent="0.25">
      <c r="A10" s="139" t="s">
        <v>2</v>
      </c>
      <c r="B10" s="135"/>
      <c r="C10" s="135"/>
      <c r="D10" s="135"/>
      <c r="E10" s="135"/>
      <c r="F10" s="50">
        <f>Prihodi!E27</f>
        <v>0</v>
      </c>
      <c r="G10" s="50">
        <f>Prihodi!F27</f>
        <v>0</v>
      </c>
    </row>
    <row r="11" spans="1:8" x14ac:dyDescent="0.25">
      <c r="A11" s="30" t="s">
        <v>3</v>
      </c>
      <c r="B11" s="31"/>
      <c r="C11" s="31"/>
      <c r="D11" s="31"/>
      <c r="E11" s="31"/>
      <c r="F11" s="49">
        <f>SUM(F12:F13)</f>
        <v>1649722.5</v>
      </c>
      <c r="G11" s="49">
        <f>SUM(G12:G13)</f>
        <v>1967737.44</v>
      </c>
    </row>
    <row r="12" spans="1:8" x14ac:dyDescent="0.25">
      <c r="A12" s="121" t="s">
        <v>4</v>
      </c>
      <c r="B12" s="122"/>
      <c r="C12" s="122"/>
      <c r="D12" s="122"/>
      <c r="E12" s="122"/>
      <c r="F12" s="50">
        <f>SUM('POSEBNI DIO'!E389:E393)</f>
        <v>1642662.5</v>
      </c>
      <c r="G12" s="50">
        <f>SUM('POSEBNI DIO'!F389:F393)</f>
        <v>1925640.91</v>
      </c>
    </row>
    <row r="13" spans="1:8" x14ac:dyDescent="0.25">
      <c r="A13" s="134" t="s">
        <v>5</v>
      </c>
      <c r="B13" s="135"/>
      <c r="C13" s="135"/>
      <c r="D13" s="135"/>
      <c r="E13" s="135"/>
      <c r="F13" s="51">
        <f>SUM('POSEBNI DIO'!E394:E395)</f>
        <v>7060</v>
      </c>
      <c r="G13" s="51">
        <f>SUM('POSEBNI DIO'!F394:F395)</f>
        <v>42096.53</v>
      </c>
    </row>
    <row r="14" spans="1:8" x14ac:dyDescent="0.25">
      <c r="A14" s="132" t="s">
        <v>6</v>
      </c>
      <c r="B14" s="133"/>
      <c r="C14" s="133"/>
      <c r="D14" s="133"/>
      <c r="E14" s="133"/>
      <c r="F14" s="52">
        <f>F8-F11</f>
        <v>0</v>
      </c>
      <c r="G14" s="52">
        <f t="shared" ref="G14" si="1">G8-G11</f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</row>
    <row r="16" spans="1:8" ht="18" customHeight="1" x14ac:dyDescent="0.25">
      <c r="A16" s="119" t="s">
        <v>33</v>
      </c>
      <c r="B16" s="120"/>
      <c r="C16" s="120"/>
      <c r="D16" s="120"/>
      <c r="E16" s="120"/>
      <c r="F16" s="120"/>
      <c r="G16" s="120"/>
    </row>
    <row r="17" spans="1:7" ht="18" x14ac:dyDescent="0.25">
      <c r="A17" s="22"/>
      <c r="B17" s="20"/>
      <c r="C17" s="20"/>
      <c r="D17" s="20"/>
      <c r="E17" s="20"/>
      <c r="F17" s="21"/>
      <c r="G17" s="21"/>
    </row>
    <row r="18" spans="1:7" ht="25.5" x14ac:dyDescent="0.25">
      <c r="A18" s="24"/>
      <c r="B18" s="25"/>
      <c r="C18" s="25"/>
      <c r="D18" s="26"/>
      <c r="E18" s="27"/>
      <c r="F18" s="4" t="s">
        <v>232</v>
      </c>
      <c r="G18" s="4" t="s">
        <v>253</v>
      </c>
    </row>
    <row r="19" spans="1:7" ht="15.75" customHeight="1" x14ac:dyDescent="0.25">
      <c r="A19" s="129" t="s">
        <v>8</v>
      </c>
      <c r="B19" s="130"/>
      <c r="C19" s="130"/>
      <c r="D19" s="130"/>
      <c r="E19" s="131"/>
      <c r="F19" s="29">
        <v>0</v>
      </c>
      <c r="G19" s="29">
        <v>0</v>
      </c>
    </row>
    <row r="20" spans="1:7" x14ac:dyDescent="0.25">
      <c r="A20" s="129" t="s">
        <v>9</v>
      </c>
      <c r="B20" s="122"/>
      <c r="C20" s="122"/>
      <c r="D20" s="122"/>
      <c r="E20" s="122"/>
      <c r="F20" s="29">
        <v>0</v>
      </c>
      <c r="G20" s="29">
        <v>0</v>
      </c>
    </row>
    <row r="21" spans="1:7" x14ac:dyDescent="0.25">
      <c r="A21" s="132" t="s">
        <v>10</v>
      </c>
      <c r="B21" s="133"/>
      <c r="C21" s="133"/>
      <c r="D21" s="133"/>
      <c r="E21" s="133"/>
      <c r="F21" s="28">
        <v>0</v>
      </c>
      <c r="G21" s="28">
        <v>0</v>
      </c>
    </row>
    <row r="22" spans="1:7" ht="18" x14ac:dyDescent="0.25">
      <c r="A22" s="19"/>
      <c r="B22" s="20"/>
      <c r="C22" s="20"/>
      <c r="D22" s="20"/>
      <c r="E22" s="20"/>
      <c r="F22" s="21"/>
      <c r="G22" s="21"/>
    </row>
    <row r="23" spans="1:7" ht="18" customHeight="1" x14ac:dyDescent="0.25">
      <c r="A23" s="119" t="s">
        <v>40</v>
      </c>
      <c r="B23" s="120"/>
      <c r="C23" s="120"/>
      <c r="D23" s="120"/>
      <c r="E23" s="120"/>
      <c r="F23" s="120"/>
      <c r="G23" s="120"/>
    </row>
    <row r="24" spans="1:7" ht="18" x14ac:dyDescent="0.25">
      <c r="A24" s="19"/>
      <c r="B24" s="20"/>
      <c r="C24" s="20"/>
      <c r="D24" s="20"/>
      <c r="E24" s="20"/>
      <c r="F24" s="21"/>
      <c r="G24" s="21"/>
    </row>
    <row r="25" spans="1:7" ht="25.5" x14ac:dyDescent="0.25">
      <c r="A25" s="24"/>
      <c r="B25" s="25"/>
      <c r="C25" s="25"/>
      <c r="D25" s="26"/>
      <c r="E25" s="27"/>
      <c r="F25" s="4" t="s">
        <v>232</v>
      </c>
      <c r="G25" s="4" t="s">
        <v>253</v>
      </c>
    </row>
    <row r="26" spans="1:7" x14ac:dyDescent="0.25">
      <c r="A26" s="123" t="s">
        <v>34</v>
      </c>
      <c r="B26" s="124"/>
      <c r="C26" s="124"/>
      <c r="D26" s="124"/>
      <c r="E26" s="125"/>
      <c r="F26" s="53">
        <v>0</v>
      </c>
      <c r="G26" s="53">
        <v>0</v>
      </c>
    </row>
    <row r="27" spans="1:7" ht="30" customHeight="1" x14ac:dyDescent="0.25">
      <c r="A27" s="126" t="s">
        <v>7</v>
      </c>
      <c r="B27" s="127"/>
      <c r="C27" s="127"/>
      <c r="D27" s="127"/>
      <c r="E27" s="128"/>
      <c r="F27" s="54">
        <v>0</v>
      </c>
      <c r="G27" s="54">
        <v>0</v>
      </c>
    </row>
    <row r="30" spans="1:7" x14ac:dyDescent="0.25">
      <c r="A30" s="121" t="s">
        <v>11</v>
      </c>
      <c r="B30" s="122"/>
      <c r="C30" s="122"/>
      <c r="D30" s="122"/>
      <c r="E30" s="122"/>
      <c r="F30" s="29">
        <v>0</v>
      </c>
      <c r="G30" s="29">
        <v>0</v>
      </c>
    </row>
    <row r="31" spans="1:7" ht="11.25" customHeight="1" x14ac:dyDescent="0.25">
      <c r="A31" s="14"/>
      <c r="B31" s="15"/>
      <c r="C31" s="15"/>
      <c r="D31" s="15"/>
      <c r="E31" s="15"/>
      <c r="F31" s="16"/>
      <c r="G31" s="16"/>
    </row>
    <row r="32" spans="1:7" ht="29.25" customHeight="1" x14ac:dyDescent="0.25">
      <c r="A32" s="117" t="s">
        <v>41</v>
      </c>
      <c r="B32" s="118"/>
      <c r="C32" s="118"/>
      <c r="D32" s="118"/>
      <c r="E32" s="118"/>
      <c r="F32" s="118"/>
      <c r="G32" s="118"/>
    </row>
    <row r="33" spans="1:7" ht="8.25" customHeight="1" x14ac:dyDescent="0.25"/>
    <row r="34" spans="1:7" x14ac:dyDescent="0.25">
      <c r="A34" s="117" t="s">
        <v>35</v>
      </c>
      <c r="B34" s="118"/>
      <c r="C34" s="118"/>
      <c r="D34" s="118"/>
      <c r="E34" s="118"/>
      <c r="F34" s="118"/>
      <c r="G34" s="118"/>
    </row>
    <row r="35" spans="1:7" ht="8.25" customHeight="1" x14ac:dyDescent="0.25"/>
    <row r="36" spans="1:7" ht="29.25" customHeight="1" x14ac:dyDescent="0.25">
      <c r="A36" s="117" t="s">
        <v>36</v>
      </c>
      <c r="B36" s="118"/>
      <c r="C36" s="118"/>
      <c r="D36" s="118"/>
      <c r="E36" s="118"/>
      <c r="F36" s="118"/>
      <c r="G36" s="118"/>
    </row>
    <row r="38" spans="1:7" x14ac:dyDescent="0.25">
      <c r="A38" t="s">
        <v>221</v>
      </c>
      <c r="E38" t="s">
        <v>222</v>
      </c>
      <c r="F38" t="s">
        <v>223</v>
      </c>
    </row>
    <row r="39" spans="1:7" x14ac:dyDescent="0.25">
      <c r="A39" t="s">
        <v>224</v>
      </c>
      <c r="E39" t="s">
        <v>225</v>
      </c>
      <c r="F39" t="s">
        <v>226</v>
      </c>
    </row>
  </sheetData>
  <mergeCells count="20">
    <mergeCell ref="A1:H1"/>
    <mergeCell ref="A12:E12"/>
    <mergeCell ref="A5:G5"/>
    <mergeCell ref="A16:G16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6:G36"/>
    <mergeCell ref="A23:G23"/>
    <mergeCell ref="A32:G32"/>
    <mergeCell ref="A30:E30"/>
    <mergeCell ref="A34:G34"/>
    <mergeCell ref="A26:E26"/>
    <mergeCell ref="A27:E2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7109375" customWidth="1"/>
    <col min="5" max="6" width="25.28515625" style="33" customWidth="1"/>
    <col min="8" max="8" width="11.7109375" customWidth="1"/>
    <col min="9" max="9" width="10.85546875" customWidth="1"/>
    <col min="10" max="10" width="11.7109375" customWidth="1"/>
    <col min="11" max="11" width="25.42578125" customWidth="1"/>
    <col min="12" max="12" width="14.28515625" customWidth="1"/>
    <col min="13" max="14" width="9.140625" customWidth="1"/>
  </cols>
  <sheetData>
    <row r="1" spans="1:13" ht="42" customHeight="1" x14ac:dyDescent="0.25">
      <c r="A1" s="119" t="s">
        <v>251</v>
      </c>
      <c r="B1" s="119"/>
      <c r="C1" s="119"/>
      <c r="D1" s="119"/>
      <c r="E1" s="119"/>
      <c r="F1" s="119"/>
      <c r="H1">
        <v>7.5345000000000004</v>
      </c>
    </row>
    <row r="2" spans="1:13" ht="18" customHeight="1" x14ac:dyDescent="0.25">
      <c r="A2" s="5"/>
      <c r="B2" s="5"/>
      <c r="C2" s="5"/>
      <c r="D2" s="5"/>
      <c r="E2" s="36"/>
      <c r="F2" s="36"/>
    </row>
    <row r="3" spans="1:13" ht="15.75" x14ac:dyDescent="0.25">
      <c r="A3" s="119" t="s">
        <v>27</v>
      </c>
      <c r="B3" s="119"/>
      <c r="C3" s="119"/>
      <c r="D3" s="119"/>
      <c r="E3" s="119"/>
      <c r="F3" s="136"/>
    </row>
    <row r="4" spans="1:13" ht="18" x14ac:dyDescent="0.25">
      <c r="A4" s="5"/>
      <c r="B4" s="5"/>
      <c r="C4" s="5"/>
      <c r="D4" s="5"/>
      <c r="E4" s="36"/>
      <c r="F4" s="37"/>
    </row>
    <row r="5" spans="1:13" ht="18" customHeight="1" x14ac:dyDescent="0.25">
      <c r="A5" s="119" t="s">
        <v>13</v>
      </c>
      <c r="B5" s="120"/>
      <c r="C5" s="120"/>
      <c r="D5" s="120"/>
      <c r="E5" s="120"/>
      <c r="F5" s="120"/>
    </row>
    <row r="6" spans="1:13" ht="18" x14ac:dyDescent="0.25">
      <c r="A6" s="5"/>
      <c r="B6" s="5"/>
      <c r="C6" s="5"/>
      <c r="D6" s="5"/>
      <c r="E6" s="36"/>
      <c r="F6" s="37"/>
    </row>
    <row r="7" spans="1:13" ht="15.75" x14ac:dyDescent="0.25">
      <c r="A7" s="119" t="s">
        <v>1</v>
      </c>
      <c r="B7" s="140"/>
      <c r="C7" s="140"/>
      <c r="D7" s="140"/>
      <c r="E7" s="140"/>
      <c r="F7" s="140"/>
    </row>
    <row r="8" spans="1:13" ht="18" x14ac:dyDescent="0.25">
      <c r="A8" s="5"/>
      <c r="B8" s="5"/>
      <c r="C8" s="5"/>
      <c r="D8" s="84" t="s">
        <v>235</v>
      </c>
      <c r="E8" s="36"/>
      <c r="F8" s="37"/>
      <c r="H8" t="s">
        <v>158</v>
      </c>
      <c r="J8" t="s">
        <v>159</v>
      </c>
      <c r="L8" t="s">
        <v>217</v>
      </c>
    </row>
    <row r="9" spans="1:13" ht="27.75" customHeight="1" x14ac:dyDescent="0.25">
      <c r="A9" s="18" t="s">
        <v>14</v>
      </c>
      <c r="B9" s="17" t="s">
        <v>15</v>
      </c>
      <c r="C9" s="17" t="s">
        <v>16</v>
      </c>
      <c r="D9" s="17" t="s">
        <v>12</v>
      </c>
      <c r="E9" s="38" t="s">
        <v>243</v>
      </c>
      <c r="F9" s="93" t="s">
        <v>242</v>
      </c>
    </row>
    <row r="10" spans="1:13" ht="15.75" customHeight="1" x14ac:dyDescent="0.25">
      <c r="A10" s="47"/>
      <c r="B10" s="47"/>
      <c r="C10" s="47"/>
      <c r="D10" s="47" t="s">
        <v>160</v>
      </c>
      <c r="E10" s="48">
        <f>E11+E27</f>
        <v>1649722.5</v>
      </c>
      <c r="F10" s="48">
        <f t="shared" ref="F10" si="0">F11+F27</f>
        <v>1967737.44</v>
      </c>
      <c r="H10" s="33"/>
    </row>
    <row r="11" spans="1:13" ht="15.75" customHeight="1" x14ac:dyDescent="0.25">
      <c r="A11" s="41">
        <v>6</v>
      </c>
      <c r="B11" s="41"/>
      <c r="C11" s="41"/>
      <c r="D11" s="41" t="s">
        <v>17</v>
      </c>
      <c r="E11" s="42">
        <f>E12+E16+E18+E21+E14</f>
        <v>1649722.5</v>
      </c>
      <c r="F11" s="42">
        <f>F12+F16+F18+F21+F14</f>
        <v>1967737.44</v>
      </c>
      <c r="H11" s="33">
        <f>E11+E27</f>
        <v>1649722.5</v>
      </c>
      <c r="J11" s="33" t="e">
        <f>E33+E60</f>
        <v>#REF!</v>
      </c>
      <c r="L11" s="33" t="e">
        <f>J11-H11</f>
        <v>#REF!</v>
      </c>
    </row>
    <row r="12" spans="1:13" ht="38.25" x14ac:dyDescent="0.25">
      <c r="A12" s="34"/>
      <c r="B12" s="35">
        <v>63</v>
      </c>
      <c r="C12" s="35"/>
      <c r="D12" s="35" t="s">
        <v>38</v>
      </c>
      <c r="E12" s="39">
        <f>E13</f>
        <v>1512765.5</v>
      </c>
      <c r="F12" s="39">
        <f t="shared" ref="F12" si="1">F13</f>
        <v>1753393.35</v>
      </c>
      <c r="G12" t="s">
        <v>129</v>
      </c>
      <c r="H12" s="33"/>
      <c r="K12" s="70">
        <v>1000</v>
      </c>
      <c r="L12" s="116">
        <v>1000</v>
      </c>
      <c r="M12" s="33"/>
    </row>
    <row r="13" spans="1:13" x14ac:dyDescent="0.25">
      <c r="A13" s="10"/>
      <c r="B13" s="10"/>
      <c r="C13" s="11" t="s">
        <v>44</v>
      </c>
      <c r="D13" s="11" t="s">
        <v>137</v>
      </c>
      <c r="E13" s="40">
        <f>'POSEBNI DIO'!E404</f>
        <v>1512765.5</v>
      </c>
      <c r="F13" s="40">
        <f>'POSEBNI DIO'!F404</f>
        <v>1753393.35</v>
      </c>
      <c r="G13" t="s">
        <v>110</v>
      </c>
      <c r="K13" s="33">
        <v>45990</v>
      </c>
      <c r="L13" s="70">
        <v>56996</v>
      </c>
      <c r="M13" s="33"/>
    </row>
    <row r="14" spans="1:13" x14ac:dyDescent="0.25">
      <c r="A14" s="34"/>
      <c r="B14" s="35">
        <v>64</v>
      </c>
      <c r="C14" s="35"/>
      <c r="D14" s="35" t="s">
        <v>153</v>
      </c>
      <c r="E14" s="39">
        <f>E15</f>
        <v>0.3</v>
      </c>
      <c r="F14" s="39">
        <f t="shared" ref="F14" si="2">F15</f>
        <v>0.3</v>
      </c>
      <c r="G14" t="s">
        <v>116</v>
      </c>
      <c r="K14" s="33">
        <v>12366.6</v>
      </c>
      <c r="L14" s="70">
        <v>49009.5</v>
      </c>
      <c r="M14" s="33"/>
    </row>
    <row r="15" spans="1:13" x14ac:dyDescent="0.25">
      <c r="A15" s="10"/>
      <c r="B15" s="10"/>
      <c r="C15" s="11" t="s">
        <v>43</v>
      </c>
      <c r="D15" s="11" t="s">
        <v>31</v>
      </c>
      <c r="E15" s="40">
        <v>0.3</v>
      </c>
      <c r="F15" s="40">
        <v>0.3</v>
      </c>
      <c r="G15" t="s">
        <v>220</v>
      </c>
      <c r="K15" s="33">
        <v>48830.400000000001</v>
      </c>
      <c r="L15" s="70">
        <v>69204.03</v>
      </c>
      <c r="M15" s="33"/>
    </row>
    <row r="16" spans="1:13" ht="25.5" x14ac:dyDescent="0.25">
      <c r="A16" s="34"/>
      <c r="B16" s="35">
        <v>65</v>
      </c>
      <c r="C16" s="35"/>
      <c r="D16" s="35" t="s">
        <v>155</v>
      </c>
      <c r="E16" s="39">
        <f>E17</f>
        <v>21460</v>
      </c>
      <c r="F16" s="39">
        <f t="shared" ref="F16" si="3">F17</f>
        <v>21460</v>
      </c>
      <c r="G16" t="s">
        <v>125</v>
      </c>
      <c r="K16" s="33">
        <v>6710</v>
      </c>
      <c r="L16" s="33">
        <v>7562.06</v>
      </c>
      <c r="M16" s="33"/>
    </row>
    <row r="17" spans="1:13" ht="25.5" x14ac:dyDescent="0.25">
      <c r="A17" s="10"/>
      <c r="B17" s="23"/>
      <c r="C17" s="12" t="s">
        <v>147</v>
      </c>
      <c r="D17" s="13" t="s">
        <v>39</v>
      </c>
      <c r="E17" s="40">
        <f>'POSEBNI DIO'!E403</f>
        <v>21460</v>
      </c>
      <c r="F17" s="40">
        <f>'POSEBNI DIO'!F403</f>
        <v>21460</v>
      </c>
      <c r="G17" t="s">
        <v>132</v>
      </c>
      <c r="H17" s="33"/>
      <c r="K17" s="33">
        <v>0</v>
      </c>
      <c r="L17" s="33">
        <v>0</v>
      </c>
      <c r="M17" s="33"/>
    </row>
    <row r="18" spans="1:13" ht="25.5" x14ac:dyDescent="0.25">
      <c r="A18" s="34"/>
      <c r="B18" s="35">
        <v>66</v>
      </c>
      <c r="C18" s="35"/>
      <c r="D18" s="35" t="s">
        <v>154</v>
      </c>
      <c r="E18" s="39">
        <f>SUM(E19:E20)</f>
        <v>7309.7</v>
      </c>
      <c r="F18" s="39">
        <f t="shared" ref="F18" si="4">SUM(F19:F20)</f>
        <v>13361.76</v>
      </c>
      <c r="G18" t="s">
        <v>134</v>
      </c>
      <c r="K18" s="33">
        <v>21460</v>
      </c>
      <c r="L18" s="70">
        <v>21460</v>
      </c>
      <c r="M18" s="33"/>
    </row>
    <row r="19" spans="1:13" x14ac:dyDescent="0.25">
      <c r="A19" s="10"/>
      <c r="B19" s="10"/>
      <c r="C19" s="11" t="s">
        <v>43</v>
      </c>
      <c r="D19" s="46" t="s">
        <v>31</v>
      </c>
      <c r="E19" s="40">
        <f>'POSEBNI DIO'!E401-E15</f>
        <v>6709.7</v>
      </c>
      <c r="F19" s="40">
        <f>'POSEBNI DIO'!F401-F15</f>
        <v>7561.76</v>
      </c>
      <c r="G19" t="s">
        <v>136</v>
      </c>
      <c r="K19" s="33">
        <v>1512765.5</v>
      </c>
      <c r="L19" s="70">
        <v>1512569.35</v>
      </c>
      <c r="M19" s="33"/>
    </row>
    <row r="20" spans="1:13" x14ac:dyDescent="0.25">
      <c r="A20" s="10"/>
      <c r="B20" s="10"/>
      <c r="C20" s="11" t="s">
        <v>204</v>
      </c>
      <c r="D20" s="46" t="s">
        <v>138</v>
      </c>
      <c r="E20" s="40">
        <f>'POSEBNI DIO'!E405</f>
        <v>600</v>
      </c>
      <c r="F20" s="40">
        <f>'POSEBNI DIO'!F405</f>
        <v>5800</v>
      </c>
      <c r="G20" t="s">
        <v>212</v>
      </c>
      <c r="K20" s="33">
        <v>600</v>
      </c>
      <c r="L20" s="70">
        <v>5800</v>
      </c>
      <c r="M20" s="33"/>
    </row>
    <row r="21" spans="1:13" ht="25.5" x14ac:dyDescent="0.25">
      <c r="A21" s="34"/>
      <c r="B21" s="35">
        <v>67</v>
      </c>
      <c r="C21" s="35"/>
      <c r="D21" s="35" t="s">
        <v>156</v>
      </c>
      <c r="E21" s="39">
        <f>SUM(E22:E25)</f>
        <v>108187</v>
      </c>
      <c r="F21" s="39">
        <f>SUM(F22:F26)</f>
        <v>179522.03</v>
      </c>
      <c r="G21" t="s">
        <v>189</v>
      </c>
      <c r="H21" s="33"/>
      <c r="K21" s="33">
        <v>0</v>
      </c>
      <c r="L21" s="33">
        <v>0</v>
      </c>
      <c r="M21" s="33"/>
    </row>
    <row r="22" spans="1:13" x14ac:dyDescent="0.25">
      <c r="A22" s="10"/>
      <c r="B22" s="10"/>
      <c r="C22" s="11" t="s">
        <v>142</v>
      </c>
      <c r="D22" s="46" t="s">
        <v>143</v>
      </c>
      <c r="E22" s="40">
        <f>'POSEBNI DIO'!E398</f>
        <v>45990</v>
      </c>
      <c r="F22" s="40">
        <f>'POSEBNI DIO'!F398</f>
        <v>56996</v>
      </c>
      <c r="G22" t="s">
        <v>244</v>
      </c>
      <c r="H22" s="33"/>
      <c r="K22" s="33">
        <v>0</v>
      </c>
      <c r="L22" s="33">
        <v>3312.5</v>
      </c>
      <c r="M22" s="33"/>
    </row>
    <row r="23" spans="1:13" x14ac:dyDescent="0.25">
      <c r="A23" s="10"/>
      <c r="B23" s="10"/>
      <c r="C23" s="11" t="s">
        <v>42</v>
      </c>
      <c r="D23" s="46" t="s">
        <v>18</v>
      </c>
      <c r="E23" s="40">
        <f>'POSEBNI DIO'!E399</f>
        <v>12366.6</v>
      </c>
      <c r="F23" s="40">
        <f>'POSEBNI DIO'!F399</f>
        <v>49009.5</v>
      </c>
      <c r="H23" s="33"/>
      <c r="K23" s="33">
        <v>0</v>
      </c>
      <c r="L23" s="33">
        <v>0</v>
      </c>
      <c r="M23" s="33"/>
    </row>
    <row r="24" spans="1:13" x14ac:dyDescent="0.25">
      <c r="A24" s="10"/>
      <c r="B24" s="10"/>
      <c r="C24" s="11" t="s">
        <v>157</v>
      </c>
      <c r="D24" s="46" t="s">
        <v>130</v>
      </c>
      <c r="E24" s="40">
        <f>'POSEBNI DIO'!E397</f>
        <v>1000</v>
      </c>
      <c r="F24" s="40">
        <f>'POSEBNI DIO'!F397</f>
        <v>1000</v>
      </c>
      <c r="J24" t="s">
        <v>219</v>
      </c>
      <c r="K24" s="33">
        <v>1649722.5</v>
      </c>
      <c r="L24" s="33">
        <v>1726913.44</v>
      </c>
      <c r="M24" s="33"/>
    </row>
    <row r="25" spans="1:13" ht="25.5" x14ac:dyDescent="0.25">
      <c r="A25" s="10"/>
      <c r="B25" s="10"/>
      <c r="C25" s="11" t="s">
        <v>202</v>
      </c>
      <c r="D25" s="46" t="s">
        <v>122</v>
      </c>
      <c r="E25" s="40">
        <f>'POSEBNI DIO'!E400</f>
        <v>48830.400000000001</v>
      </c>
      <c r="F25" s="40">
        <f>'POSEBNI DIO'!F400</f>
        <v>69204.03</v>
      </c>
      <c r="H25" s="33"/>
    </row>
    <row r="26" spans="1:13" ht="25.5" x14ac:dyDescent="0.25">
      <c r="A26" s="10"/>
      <c r="B26" s="10"/>
      <c r="C26" s="11" t="s">
        <v>252</v>
      </c>
      <c r="D26" s="46" t="s">
        <v>122</v>
      </c>
      <c r="E26" s="40">
        <f>'POSEBNI DIO'!E407</f>
        <v>0</v>
      </c>
      <c r="F26" s="40">
        <f>'POSEBNI DIO'!F407</f>
        <v>3312.5</v>
      </c>
      <c r="H26" s="33"/>
    </row>
    <row r="27" spans="1:13" ht="25.5" x14ac:dyDescent="0.25">
      <c r="A27" s="43">
        <v>7</v>
      </c>
      <c r="B27" s="44"/>
      <c r="C27" s="44"/>
      <c r="D27" s="45" t="s">
        <v>19</v>
      </c>
      <c r="E27" s="42">
        <v>0</v>
      </c>
      <c r="F27" s="42">
        <v>0</v>
      </c>
    </row>
    <row r="29" spans="1:13" ht="15.75" x14ac:dyDescent="0.25">
      <c r="A29" s="119" t="s">
        <v>20</v>
      </c>
      <c r="B29" s="140"/>
      <c r="C29" s="140"/>
      <c r="D29" s="140"/>
      <c r="E29" s="140"/>
      <c r="F29" s="140"/>
      <c r="H29" s="33" t="e">
        <f>#REF!-#REF!</f>
        <v>#REF!</v>
      </c>
    </row>
    <row r="30" spans="1:13" ht="18" x14ac:dyDescent="0.25">
      <c r="A30" s="5"/>
      <c r="B30" s="5"/>
      <c r="C30" s="5"/>
      <c r="D30" s="84" t="s">
        <v>235</v>
      </c>
      <c r="E30" s="36"/>
      <c r="F30" s="37"/>
      <c r="G30" s="33" t="e">
        <f>#REF!-#REF!</f>
        <v>#REF!</v>
      </c>
    </row>
    <row r="31" spans="1:13" ht="25.5" hidden="1" x14ac:dyDescent="0.25">
      <c r="A31" s="18" t="s">
        <v>14</v>
      </c>
      <c r="B31" s="17" t="s">
        <v>15</v>
      </c>
      <c r="C31" s="17" t="s">
        <v>16</v>
      </c>
      <c r="D31" s="17" t="s">
        <v>21</v>
      </c>
      <c r="E31" s="38" t="s">
        <v>232</v>
      </c>
      <c r="F31" s="38" t="s">
        <v>37</v>
      </c>
      <c r="J31" s="33">
        <v>1412813.26</v>
      </c>
      <c r="K31" s="33" t="e">
        <f>#REF!-J31</f>
        <v>#REF!</v>
      </c>
      <c r="L31" s="33">
        <v>4602.04</v>
      </c>
    </row>
    <row r="32" spans="1:13" ht="15.75" hidden="1" customHeight="1" x14ac:dyDescent="0.25">
      <c r="A32" s="47"/>
      <c r="B32" s="47"/>
      <c r="C32" s="47"/>
      <c r="D32" s="47" t="s">
        <v>161</v>
      </c>
      <c r="E32" s="48" t="e">
        <f t="shared" ref="E32:F32" si="5">E33+E60</f>
        <v>#REF!</v>
      </c>
      <c r="F32" s="48" t="e">
        <f t="shared" si="5"/>
        <v>#REF!</v>
      </c>
      <c r="H32" s="33" t="s">
        <v>129</v>
      </c>
      <c r="J32" s="33">
        <v>2256.29</v>
      </c>
    </row>
    <row r="33" spans="1:14" ht="15.75" hidden="1" customHeight="1" x14ac:dyDescent="0.25">
      <c r="A33" s="41">
        <v>3</v>
      </c>
      <c r="B33" s="41"/>
      <c r="C33" s="41"/>
      <c r="D33" s="41" t="s">
        <v>22</v>
      </c>
      <c r="E33" s="42" t="e">
        <f t="shared" ref="E33:F33" si="6">E34+E38+E48+E53+E55+E57</f>
        <v>#REF!</v>
      </c>
      <c r="F33" s="42" t="e">
        <f t="shared" si="6"/>
        <v>#REF!</v>
      </c>
      <c r="H33" s="33" t="s">
        <v>110</v>
      </c>
      <c r="J33" s="33">
        <v>47411.76</v>
      </c>
      <c r="K33" s="33" t="e">
        <f>#REF!+#REF!</f>
        <v>#REF!</v>
      </c>
    </row>
    <row r="34" spans="1:14" ht="15.75" hidden="1" customHeight="1" x14ac:dyDescent="0.25">
      <c r="A34" s="34"/>
      <c r="B34" s="35">
        <v>31</v>
      </c>
      <c r="C34" s="35"/>
      <c r="D34" s="35" t="s">
        <v>23</v>
      </c>
      <c r="E34" s="83" t="e">
        <f t="shared" ref="E34" si="7">SUM(E35:E37)</f>
        <v>#REF!</v>
      </c>
      <c r="F34" s="83" t="e">
        <f>SUM(F35:F37)</f>
        <v>#REF!</v>
      </c>
      <c r="H34" s="33" t="s">
        <v>116</v>
      </c>
      <c r="I34" s="33"/>
      <c r="J34" s="33">
        <v>8370.7099999999991</v>
      </c>
      <c r="K34" s="81" t="e">
        <f>#REF!+#REF!+#REF!+#REF!</f>
        <v>#REF!</v>
      </c>
      <c r="L34" s="81" t="e">
        <f>#REF!+#REF!+#REF!+#REF!</f>
        <v>#REF!</v>
      </c>
    </row>
    <row r="35" spans="1:14" hidden="1" x14ac:dyDescent="0.25">
      <c r="A35" s="10"/>
      <c r="B35" s="10"/>
      <c r="C35" s="11" t="s">
        <v>42</v>
      </c>
      <c r="D35" s="11" t="s">
        <v>18</v>
      </c>
      <c r="E35" s="40" t="e">
        <f>'POSEBNI DIO'!E86+'POSEBNI DIO'!E105+'POSEBNI DIO'!E124+'POSEBNI DIO'!E143+'POSEBNI DIO'!E162+'POSEBNI DIO'!#REF!+'POSEBNI DIO'!E194</f>
        <v>#REF!</v>
      </c>
      <c r="F35" s="40" t="e">
        <f>'POSEBNI DIO'!F86+'POSEBNI DIO'!F105+'POSEBNI DIO'!F124+'POSEBNI DIO'!F143+'POSEBNI DIO'!F162+'POSEBNI DIO'!#REF!+'POSEBNI DIO'!F194</f>
        <v>#REF!</v>
      </c>
      <c r="H35" s="33" t="s">
        <v>220</v>
      </c>
      <c r="J35" s="33">
        <v>25688.74</v>
      </c>
      <c r="K35" s="33" t="e">
        <f>#REF!+#REF!</f>
        <v>#REF!</v>
      </c>
      <c r="L35" s="33" t="e">
        <f>#REF!+#REF!</f>
        <v>#REF!</v>
      </c>
      <c r="M35" s="33"/>
      <c r="N35" s="33"/>
    </row>
    <row r="36" spans="1:14" hidden="1" x14ac:dyDescent="0.25">
      <c r="A36" s="10"/>
      <c r="B36" s="10"/>
      <c r="C36" s="11" t="s">
        <v>234</v>
      </c>
      <c r="D36" s="11" t="s">
        <v>144</v>
      </c>
      <c r="E36" s="40" t="e">
        <f>'POSEBNI DIO'!#REF!+'POSEBNI DIO'!E95+'POSEBNI DIO'!E114+'POSEBNI DIO'!E133+'POSEBNI DIO'!E152+'POSEBNI DIO'!E171</f>
        <v>#REF!</v>
      </c>
      <c r="F36" s="40" t="e">
        <f>'POSEBNI DIO'!#REF!+'POSEBNI DIO'!F95+'POSEBNI DIO'!F114+'POSEBNI DIO'!F133+'POSEBNI DIO'!F152+'POSEBNI DIO'!F171</f>
        <v>#REF!</v>
      </c>
      <c r="H36" t="s">
        <v>125</v>
      </c>
      <c r="J36" s="33">
        <v>3238.44</v>
      </c>
      <c r="K36" s="81" t="e">
        <f>#REF!+#REF!+#REF!</f>
        <v>#REF!</v>
      </c>
      <c r="L36" s="81" t="e">
        <f>#REF!+#REF!+#REF!</f>
        <v>#REF!</v>
      </c>
      <c r="M36" s="33" t="e">
        <f>J36-L36</f>
        <v>#REF!</v>
      </c>
    </row>
    <row r="37" spans="1:14" hidden="1" x14ac:dyDescent="0.25">
      <c r="A37" s="10"/>
      <c r="B37" s="10"/>
      <c r="C37" s="11" t="s">
        <v>44</v>
      </c>
      <c r="D37" s="11" t="s">
        <v>137</v>
      </c>
      <c r="E37" s="40">
        <f>'POSEBNI DIO'!E315</f>
        <v>1310610</v>
      </c>
      <c r="F37" s="40">
        <f>'POSEBNI DIO'!F315</f>
        <v>1566762</v>
      </c>
      <c r="H37" t="s">
        <v>132</v>
      </c>
      <c r="J37" s="33">
        <v>5339.31</v>
      </c>
    </row>
    <row r="38" spans="1:14" hidden="1" x14ac:dyDescent="0.25">
      <c r="A38" s="34"/>
      <c r="B38" s="35">
        <v>32</v>
      </c>
      <c r="C38" s="35"/>
      <c r="D38" s="35" t="s">
        <v>30</v>
      </c>
      <c r="E38" s="39" t="e">
        <f>SUM(E39:E47)</f>
        <v>#REF!</v>
      </c>
      <c r="F38" s="39" t="e">
        <f>SUM(F39:F47)</f>
        <v>#REF!</v>
      </c>
      <c r="H38" s="33" t="s">
        <v>134</v>
      </c>
      <c r="I38" s="33"/>
      <c r="J38" s="33">
        <v>43065.24</v>
      </c>
      <c r="K38" s="33" t="e">
        <f>#REF!</f>
        <v>#REF!</v>
      </c>
    </row>
    <row r="39" spans="1:14" hidden="1" x14ac:dyDescent="0.25">
      <c r="A39" s="10"/>
      <c r="B39" s="10"/>
      <c r="C39" s="11" t="s">
        <v>42</v>
      </c>
      <c r="D39" s="11" t="s">
        <v>18</v>
      </c>
      <c r="E39" s="40" t="e">
        <f>'POSEBNI DIO'!E61+'POSEBNI DIO'!E70+'POSEBNI DIO'!E76+'POSEBNI DIO'!E81+'POSEBNI DIO'!#REF!+'POSEBNI DIO'!E90+'POSEBNI DIO'!E109+'POSEBNI DIO'!E128+'POSEBNI DIO'!E147+'POSEBNI DIO'!E166+'POSEBNI DIO'!E205</f>
        <v>#REF!</v>
      </c>
      <c r="F39" s="40" t="e">
        <f>'POSEBNI DIO'!F61+'POSEBNI DIO'!F70+'POSEBNI DIO'!F76+'POSEBNI DIO'!F81+'POSEBNI DIO'!#REF!+'POSEBNI DIO'!F90+'POSEBNI DIO'!F109+'POSEBNI DIO'!F128+'POSEBNI DIO'!F147+'POSEBNI DIO'!F166+'POSEBNI DIO'!F205</f>
        <v>#REF!</v>
      </c>
      <c r="H39" t="s">
        <v>136</v>
      </c>
      <c r="J39" s="33">
        <v>1188824.1499999999</v>
      </c>
      <c r="K39" s="33" t="e">
        <f>#REF!+#REF!+#REF!+#REF!</f>
        <v>#REF!</v>
      </c>
    </row>
    <row r="40" spans="1:14" hidden="1" x14ac:dyDescent="0.25">
      <c r="A40" s="10"/>
      <c r="B40" s="23"/>
      <c r="C40" s="11" t="s">
        <v>142</v>
      </c>
      <c r="D40" s="11" t="s">
        <v>143</v>
      </c>
      <c r="E40" s="40">
        <f>'POSEBNI DIO'!E25+'POSEBNI DIO'!E50</f>
        <v>44840</v>
      </c>
      <c r="F40" s="40">
        <f>'POSEBNI DIO'!F25+'POSEBNI DIO'!F50</f>
        <v>56046</v>
      </c>
      <c r="H40" t="s">
        <v>212</v>
      </c>
      <c r="J40" s="33">
        <v>530.89</v>
      </c>
    </row>
    <row r="41" spans="1:14" hidden="1" x14ac:dyDescent="0.25">
      <c r="A41" s="10"/>
      <c r="B41" s="10"/>
      <c r="C41" s="11" t="s">
        <v>234</v>
      </c>
      <c r="D41" s="11" t="s">
        <v>144</v>
      </c>
      <c r="E41" s="40" t="e">
        <f>'POSEBNI DIO'!E99+'POSEBNI DIO'!E118+'POSEBNI DIO'!E137+'POSEBNI DIO'!E156+'POSEBNI DIO'!#REF!</f>
        <v>#REF!</v>
      </c>
      <c r="F41" s="40" t="e">
        <f>'POSEBNI DIO'!F99+'POSEBNI DIO'!F118+'POSEBNI DIO'!F137+'POSEBNI DIO'!F156+'POSEBNI DIO'!#REF!</f>
        <v>#REF!</v>
      </c>
      <c r="H41" t="s">
        <v>189</v>
      </c>
      <c r="J41" s="33">
        <v>862.69</v>
      </c>
    </row>
    <row r="42" spans="1:14" hidden="1" x14ac:dyDescent="0.25">
      <c r="A42" s="10"/>
      <c r="B42" s="23"/>
      <c r="C42" s="11" t="s">
        <v>43</v>
      </c>
      <c r="D42" s="11" t="s">
        <v>31</v>
      </c>
      <c r="E42" s="40">
        <f>'POSEBNI DIO'!E215+'POSEBNI DIO'!E330+'POSEBNI DIO'!E362+'POSEBNI DIO'!E375</f>
        <v>3540</v>
      </c>
      <c r="F42" s="40">
        <f>'POSEBNI DIO'!F215+'POSEBNI DIO'!F330+'POSEBNI DIO'!F362+'POSEBNI DIO'!F375</f>
        <v>3492.06</v>
      </c>
      <c r="J42" s="33">
        <v>0</v>
      </c>
    </row>
    <row r="43" spans="1:14" hidden="1" x14ac:dyDescent="0.25">
      <c r="A43" s="10"/>
      <c r="B43" s="23"/>
      <c r="C43" s="11" t="s">
        <v>145</v>
      </c>
      <c r="D43" s="11" t="s">
        <v>146</v>
      </c>
      <c r="E43" s="40">
        <f>'POSEBNI DIO'!E402</f>
        <v>0</v>
      </c>
      <c r="F43" s="40">
        <f>'POSEBNI DIO'!F402</f>
        <v>0</v>
      </c>
      <c r="J43" s="33"/>
    </row>
    <row r="44" spans="1:14" hidden="1" x14ac:dyDescent="0.25">
      <c r="A44" s="10"/>
      <c r="B44" s="23"/>
      <c r="C44" s="11" t="s">
        <v>147</v>
      </c>
      <c r="D44" s="11" t="s">
        <v>135</v>
      </c>
      <c r="E44" s="40">
        <f>'POSEBNI DIO'!E267+'POSEBNI DIO'!E338</f>
        <v>21450</v>
      </c>
      <c r="F44" s="40">
        <f>'POSEBNI DIO'!F267+'POSEBNI DIO'!F338</f>
        <v>21450</v>
      </c>
    </row>
    <row r="45" spans="1:14" hidden="1" x14ac:dyDescent="0.25">
      <c r="A45" s="10"/>
      <c r="B45" s="23"/>
      <c r="C45" s="11" t="s">
        <v>44</v>
      </c>
      <c r="D45" s="11" t="s">
        <v>137</v>
      </c>
      <c r="E45" s="40">
        <f>'POSEBNI DIO'!E277+'POSEBNI DIO'!E320+'POSEBNI DIO'!E343+'POSEBNI DIO'!E366+'POSEBNI DIO'!E379</f>
        <v>198185.5</v>
      </c>
      <c r="F45" s="40">
        <f>'POSEBNI DIO'!F277+'POSEBNI DIO'!F320+'POSEBNI DIO'!F343+'POSEBNI DIO'!F366+'POSEBNI DIO'!F379</f>
        <v>182661.35</v>
      </c>
    </row>
    <row r="46" spans="1:14" hidden="1" x14ac:dyDescent="0.25">
      <c r="A46" s="10"/>
      <c r="B46" s="23"/>
      <c r="C46" s="56" t="s">
        <v>203</v>
      </c>
      <c r="D46" s="11" t="s">
        <v>163</v>
      </c>
      <c r="E46" s="40">
        <f>'POSEBNI DIO'!E353</f>
        <v>0</v>
      </c>
      <c r="F46" s="40">
        <f>'POSEBNI DIO'!F353</f>
        <v>0</v>
      </c>
    </row>
    <row r="47" spans="1:14" hidden="1" x14ac:dyDescent="0.25">
      <c r="A47" s="10"/>
      <c r="B47" s="23"/>
      <c r="C47" s="11" t="s">
        <v>148</v>
      </c>
      <c r="D47" s="11" t="s">
        <v>138</v>
      </c>
      <c r="E47" s="40">
        <f>'POSEBNI DIO'!E306</f>
        <v>600</v>
      </c>
      <c r="F47" s="40">
        <f>'POSEBNI DIO'!F306</f>
        <v>800</v>
      </c>
    </row>
    <row r="48" spans="1:14" hidden="1" x14ac:dyDescent="0.25">
      <c r="A48" s="34"/>
      <c r="B48" s="35">
        <v>34</v>
      </c>
      <c r="C48" s="35"/>
      <c r="D48" s="35" t="s">
        <v>90</v>
      </c>
      <c r="E48" s="83">
        <f t="shared" ref="E48:F48" si="8">SUM(E49:E52)</f>
        <v>1240</v>
      </c>
      <c r="F48" s="83">
        <f t="shared" si="8"/>
        <v>1040</v>
      </c>
      <c r="H48" s="33" t="e">
        <f>'POSEBNI DIO'!#REF!</f>
        <v>#REF!</v>
      </c>
      <c r="I48" s="33" t="e">
        <f>#REF!-H48</f>
        <v>#REF!</v>
      </c>
    </row>
    <row r="49" spans="1:11" hidden="1" x14ac:dyDescent="0.25">
      <c r="A49" s="10"/>
      <c r="B49" s="23"/>
      <c r="C49" s="11" t="s">
        <v>142</v>
      </c>
      <c r="D49" s="11" t="s">
        <v>143</v>
      </c>
      <c r="E49" s="40">
        <f>'POSEBNI DIO'!E45</f>
        <v>1150</v>
      </c>
      <c r="F49" s="40">
        <f>'POSEBNI DIO'!F45</f>
        <v>950</v>
      </c>
    </row>
    <row r="50" spans="1:11" hidden="1" x14ac:dyDescent="0.25">
      <c r="A50" s="10"/>
      <c r="B50" s="23"/>
      <c r="C50" s="11" t="s">
        <v>43</v>
      </c>
      <c r="D50" s="11" t="s">
        <v>31</v>
      </c>
      <c r="E50" s="40">
        <f>'POSEBNI DIO'!E229</f>
        <v>70</v>
      </c>
      <c r="F50" s="40">
        <f>'POSEBNI DIO'!F229</f>
        <v>70</v>
      </c>
    </row>
    <row r="51" spans="1:11" hidden="1" x14ac:dyDescent="0.25">
      <c r="A51" s="10"/>
      <c r="B51" s="23"/>
      <c r="C51" s="11" t="s">
        <v>44</v>
      </c>
      <c r="D51" s="11" t="s">
        <v>137</v>
      </c>
      <c r="E51" s="40">
        <f>'POSEBNI DIO'!E297+'POSEBNI DIO'!E325+'POSEBNI DIO'!E368</f>
        <v>20</v>
      </c>
      <c r="F51" s="40">
        <f>'POSEBNI DIO'!F297+'POSEBNI DIO'!F325+'POSEBNI DIO'!F368</f>
        <v>20</v>
      </c>
    </row>
    <row r="52" spans="1:11" hidden="1" x14ac:dyDescent="0.25">
      <c r="A52" s="10"/>
      <c r="B52" s="10"/>
      <c r="C52" s="11" t="s">
        <v>204</v>
      </c>
      <c r="D52" s="11" t="s">
        <v>138</v>
      </c>
      <c r="E52" s="40"/>
      <c r="F52" s="40"/>
    </row>
    <row r="53" spans="1:11" hidden="1" x14ac:dyDescent="0.25">
      <c r="A53" s="34"/>
      <c r="B53" s="35">
        <v>38</v>
      </c>
      <c r="C53" s="35"/>
      <c r="D53" s="35" t="s">
        <v>94</v>
      </c>
      <c r="E53" s="39">
        <f t="shared" ref="E53:F53" si="9">SUM(E54:E54)</f>
        <v>0</v>
      </c>
      <c r="F53" s="39">
        <f t="shared" si="9"/>
        <v>0</v>
      </c>
      <c r="H53" s="33" t="e">
        <f>'POSEBNI DIO'!#REF!</f>
        <v>#REF!</v>
      </c>
      <c r="I53" s="33"/>
    </row>
    <row r="54" spans="1:11" hidden="1" x14ac:dyDescent="0.25">
      <c r="A54" s="10"/>
      <c r="B54" s="10"/>
      <c r="C54" s="11" t="s">
        <v>149</v>
      </c>
      <c r="D54" s="11" t="s">
        <v>150</v>
      </c>
      <c r="E54" s="40"/>
      <c r="F54" s="40"/>
    </row>
    <row r="55" spans="1:11" ht="24" hidden="1" customHeight="1" x14ac:dyDescent="0.25">
      <c r="A55" s="34"/>
      <c r="B55" s="35">
        <v>37</v>
      </c>
      <c r="C55" s="35"/>
      <c r="D55" s="35" t="s">
        <v>131</v>
      </c>
      <c r="E55" s="39">
        <f>SUM(E56:E56)</f>
        <v>1000</v>
      </c>
      <c r="F55" s="39">
        <f t="shared" ref="F55" si="10">SUM(F56:F56)</f>
        <v>1000</v>
      </c>
      <c r="H55" s="33"/>
      <c r="I55" s="33"/>
    </row>
    <row r="56" spans="1:11" hidden="1" x14ac:dyDescent="0.25">
      <c r="A56" s="10"/>
      <c r="B56" s="10"/>
      <c r="C56" s="11" t="s">
        <v>149</v>
      </c>
      <c r="D56" s="11" t="s">
        <v>150</v>
      </c>
      <c r="E56" s="40">
        <f>'POSEBNI DIO'!E10</f>
        <v>1000</v>
      </c>
      <c r="F56" s="40">
        <f>'POSEBNI DIO'!F10</f>
        <v>1000</v>
      </c>
    </row>
    <row r="57" spans="1:11" hidden="1" x14ac:dyDescent="0.25">
      <c r="A57" s="34"/>
      <c r="B57" s="35">
        <v>38</v>
      </c>
      <c r="C57" s="35"/>
      <c r="D57" s="35" t="s">
        <v>93</v>
      </c>
      <c r="E57" s="39">
        <f>SUM(E59:E59)</f>
        <v>0</v>
      </c>
      <c r="F57" s="39">
        <f>SUM(F59:F59)</f>
        <v>14975</v>
      </c>
      <c r="H57" s="33" t="e">
        <f>'POSEBNI DIO'!#REF!</f>
        <v>#REF!</v>
      </c>
      <c r="I57" s="33" t="e">
        <f>#REF!-H57</f>
        <v>#REF!</v>
      </c>
    </row>
    <row r="58" spans="1:11" hidden="1" x14ac:dyDescent="0.25">
      <c r="A58" s="10"/>
      <c r="B58" s="23"/>
      <c r="C58" s="11" t="s">
        <v>145</v>
      </c>
      <c r="D58" s="11" t="s">
        <v>146</v>
      </c>
      <c r="E58" s="40">
        <v>0</v>
      </c>
      <c r="F58" s="40">
        <v>0</v>
      </c>
    </row>
    <row r="59" spans="1:11" hidden="1" x14ac:dyDescent="0.25">
      <c r="A59" s="10"/>
      <c r="B59" s="10"/>
      <c r="C59" s="11" t="s">
        <v>204</v>
      </c>
      <c r="D59" s="11" t="s">
        <v>138</v>
      </c>
      <c r="E59" s="40">
        <f>'POSEBNI DIO'!E14</f>
        <v>0</v>
      </c>
      <c r="F59" s="40">
        <f>'POSEBNI DIO'!F14</f>
        <v>14975</v>
      </c>
    </row>
    <row r="60" spans="1:11" ht="25.5" hidden="1" x14ac:dyDescent="0.25">
      <c r="A60" s="43">
        <v>4</v>
      </c>
      <c r="B60" s="44"/>
      <c r="C60" s="44"/>
      <c r="D60" s="45" t="s">
        <v>24</v>
      </c>
      <c r="E60" s="42">
        <f t="shared" ref="E60:F60" si="11">E61+E68</f>
        <v>7060</v>
      </c>
      <c r="F60" s="42">
        <f t="shared" si="11"/>
        <v>32884.03</v>
      </c>
    </row>
    <row r="61" spans="1:11" ht="33" hidden="1" customHeight="1" x14ac:dyDescent="0.25">
      <c r="A61" s="34"/>
      <c r="B61" s="35">
        <v>42</v>
      </c>
      <c r="C61" s="35"/>
      <c r="D61" s="35" t="s">
        <v>25</v>
      </c>
      <c r="E61" s="83">
        <f t="shared" ref="E61:F61" si="12">SUM(E62:E67)</f>
        <v>7060</v>
      </c>
      <c r="F61" s="83">
        <f t="shared" si="12"/>
        <v>31759.03</v>
      </c>
      <c r="H61" s="33" t="e">
        <f>'POSEBNI DIO'!#REF!</f>
        <v>#REF!</v>
      </c>
      <c r="I61" s="33"/>
    </row>
    <row r="62" spans="1:11" hidden="1" x14ac:dyDescent="0.25">
      <c r="A62" s="10"/>
      <c r="B62" s="10"/>
      <c r="C62" s="11" t="s">
        <v>42</v>
      </c>
      <c r="D62" s="11" t="s">
        <v>18</v>
      </c>
      <c r="E62" s="40">
        <f>'POSEBNI DIO'!E16+'POSEBNI DIO'!E182</f>
        <v>0</v>
      </c>
      <c r="F62" s="40">
        <f>'POSEBNI DIO'!F16+'POSEBNI DIO'!F182</f>
        <v>23799.03</v>
      </c>
      <c r="H62" s="33" t="s">
        <v>220</v>
      </c>
      <c r="J62" s="33">
        <v>58339.18</v>
      </c>
      <c r="K62" s="33" t="e">
        <f>#REF!-J62</f>
        <v>#REF!</v>
      </c>
    </row>
    <row r="63" spans="1:11" hidden="1" x14ac:dyDescent="0.25">
      <c r="A63" s="10"/>
      <c r="B63" s="23"/>
      <c r="C63" s="11" t="s">
        <v>142</v>
      </c>
      <c r="D63" s="11" t="s">
        <v>143</v>
      </c>
      <c r="E63" s="40">
        <v>0</v>
      </c>
      <c r="F63" s="40">
        <v>0</v>
      </c>
    </row>
    <row r="64" spans="1:11" hidden="1" x14ac:dyDescent="0.25">
      <c r="A64" s="10"/>
      <c r="B64" s="23"/>
      <c r="C64" s="11" t="s">
        <v>43</v>
      </c>
      <c r="D64" s="11" t="s">
        <v>31</v>
      </c>
      <c r="E64" s="40">
        <f>'POSEBNI DIO'!E233+'POSEBNI DIO'!E334</f>
        <v>3100</v>
      </c>
      <c r="F64" s="40">
        <f>'POSEBNI DIO'!F233+'POSEBNI DIO'!F334</f>
        <v>4000</v>
      </c>
    </row>
    <row r="65" spans="1:10" hidden="1" x14ac:dyDescent="0.25">
      <c r="A65" s="10"/>
      <c r="B65" s="23"/>
      <c r="C65" s="11" t="s">
        <v>147</v>
      </c>
      <c r="D65" s="11" t="s">
        <v>135</v>
      </c>
      <c r="E65" s="40">
        <f>'POSEBNI DIO'!E273</f>
        <v>10</v>
      </c>
      <c r="F65" s="40">
        <f>'POSEBNI DIO'!F273</f>
        <v>10</v>
      </c>
    </row>
    <row r="66" spans="1:10" hidden="1" x14ac:dyDescent="0.25">
      <c r="A66" s="10"/>
      <c r="B66" s="23"/>
      <c r="C66" s="11" t="s">
        <v>145</v>
      </c>
      <c r="D66" s="11" t="s">
        <v>146</v>
      </c>
      <c r="E66" s="40">
        <v>0</v>
      </c>
      <c r="F66" s="40">
        <v>0</v>
      </c>
    </row>
    <row r="67" spans="1:10" hidden="1" x14ac:dyDescent="0.25">
      <c r="A67" s="10"/>
      <c r="B67" s="23"/>
      <c r="C67" s="11" t="s">
        <v>44</v>
      </c>
      <c r="D67" s="11" t="s">
        <v>137</v>
      </c>
      <c r="E67" s="40">
        <f>'POSEBNI DIO'!E300+'POSEBNI DIO'!E351+'POSEBNI DIO'!E370</f>
        <v>3950</v>
      </c>
      <c r="F67" s="40">
        <f>'POSEBNI DIO'!F300+'POSEBNI DIO'!F351+'POSEBNI DIO'!F370</f>
        <v>3950</v>
      </c>
    </row>
    <row r="68" spans="1:10" ht="25.5" hidden="1" x14ac:dyDescent="0.25">
      <c r="A68" s="34"/>
      <c r="B68" s="35">
        <v>45</v>
      </c>
      <c r="C68" s="35"/>
      <c r="D68" s="35" t="s">
        <v>228</v>
      </c>
      <c r="E68" s="39">
        <f t="shared" ref="E68:F68" si="13">E69</f>
        <v>0</v>
      </c>
      <c r="F68" s="39">
        <f t="shared" si="13"/>
        <v>1125</v>
      </c>
      <c r="H68" s="33" t="e">
        <f>'POSEBNI DIO'!#REF!</f>
        <v>#REF!</v>
      </c>
      <c r="I68" s="33"/>
    </row>
    <row r="69" spans="1:10" hidden="1" x14ac:dyDescent="0.25">
      <c r="A69" s="10"/>
      <c r="B69" s="10"/>
      <c r="C69" s="11" t="s">
        <v>42</v>
      </c>
      <c r="D69" s="11" t="s">
        <v>18</v>
      </c>
      <c r="E69" s="40">
        <f>'POSEBNI DIO'!E189</f>
        <v>0</v>
      </c>
      <c r="F69" s="40">
        <f>'POSEBNI DIO'!F189</f>
        <v>1125</v>
      </c>
      <c r="H69" s="33" t="s">
        <v>220</v>
      </c>
      <c r="J69" s="33">
        <v>32233.14</v>
      </c>
    </row>
    <row r="71" spans="1:10" x14ac:dyDescent="0.25">
      <c r="A71" t="s">
        <v>221</v>
      </c>
      <c r="D71" t="s">
        <v>222</v>
      </c>
      <c r="F71" s="33" t="s">
        <v>223</v>
      </c>
    </row>
    <row r="72" spans="1:10" x14ac:dyDescent="0.25">
      <c r="A72" t="s">
        <v>224</v>
      </c>
      <c r="D72" t="s">
        <v>225</v>
      </c>
      <c r="F72" s="33" t="s">
        <v>226</v>
      </c>
    </row>
  </sheetData>
  <mergeCells count="5">
    <mergeCell ref="A7:F7"/>
    <mergeCell ref="A29:F29"/>
    <mergeCell ref="A1:F1"/>
    <mergeCell ref="A3:F3"/>
    <mergeCell ref="A5:F5"/>
  </mergeCells>
  <pageMargins left="0.7" right="0.7" top="0.75" bottom="0.75" header="0.3" footer="0.3"/>
  <pageSetup paperSize="9" scale="69" orientation="portrait" r:id="rId1"/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3"/>
  <sheetViews>
    <sheetView view="pageBreakPreview" zoomScaleNormal="100" zoomScaleSheetLayoutView="100" workbookViewId="0">
      <pane ySplit="5" topLeftCell="A211" activePane="bottomLeft" state="frozen"/>
      <selection pane="bottomLeft" activeCell="A388" sqref="A388:XFD463"/>
    </sheetView>
  </sheetViews>
  <sheetFormatPr defaultRowHeight="15" x14ac:dyDescent="0.25"/>
  <cols>
    <col min="1" max="1" width="7.42578125" style="69" customWidth="1"/>
    <col min="2" max="2" width="8.42578125" style="69" customWidth="1"/>
    <col min="3" max="3" width="8.7109375" style="69" customWidth="1"/>
    <col min="4" max="4" width="34.28515625" style="69" customWidth="1"/>
    <col min="5" max="5" width="21.42578125" style="69" customWidth="1"/>
    <col min="6" max="6" width="21.7109375" style="69" customWidth="1"/>
    <col min="7" max="7" width="21.42578125" style="69" hidden="1" customWidth="1"/>
    <col min="9" max="9" width="11.7109375" customWidth="1"/>
    <col min="10" max="10" width="14.7109375" customWidth="1"/>
    <col min="11" max="11" width="14.85546875" customWidth="1"/>
    <col min="12" max="13" width="9.140625" customWidth="1"/>
  </cols>
  <sheetData>
    <row r="1" spans="1:15" ht="42" customHeight="1" x14ac:dyDescent="0.25">
      <c r="A1" s="162" t="s">
        <v>241</v>
      </c>
      <c r="B1" s="162"/>
      <c r="C1" s="162"/>
      <c r="D1" s="162"/>
      <c r="E1" s="162"/>
      <c r="F1" s="162"/>
      <c r="G1" s="162"/>
      <c r="I1" s="32">
        <v>7.5345000000000004</v>
      </c>
    </row>
    <row r="2" spans="1:15" ht="18" x14ac:dyDescent="0.25">
      <c r="A2" s="57"/>
      <c r="B2" s="57"/>
      <c r="C2" s="57"/>
      <c r="D2" s="57"/>
      <c r="E2" s="57"/>
      <c r="F2" s="58"/>
      <c r="G2" s="58"/>
    </row>
    <row r="3" spans="1:15" ht="18" customHeight="1" x14ac:dyDescent="0.25">
      <c r="A3" s="162" t="s">
        <v>26</v>
      </c>
      <c r="B3" s="163"/>
      <c r="C3" s="163"/>
      <c r="D3" s="163"/>
      <c r="E3" s="163"/>
      <c r="F3" s="163"/>
      <c r="G3" s="163"/>
      <c r="I3" s="33">
        <v>1325588.23</v>
      </c>
      <c r="K3">
        <v>1321606.55</v>
      </c>
    </row>
    <row r="4" spans="1:15" ht="18" x14ac:dyDescent="0.25">
      <c r="A4" s="57"/>
      <c r="B4" s="57"/>
      <c r="C4" s="57"/>
      <c r="D4" s="59" t="s">
        <v>216</v>
      </c>
      <c r="E4" s="60">
        <f>E6+E12+E21+E57+E178+E201+E211</f>
        <v>1649722.5</v>
      </c>
      <c r="F4" s="60">
        <f>F6+F12+F21+F57+F178+F201+F211</f>
        <v>1967737.44</v>
      </c>
      <c r="G4" s="60" t="e">
        <f>G6+G12+G21+G57+G178+G201+G211</f>
        <v>#REF!</v>
      </c>
    </row>
    <row r="5" spans="1:15" ht="25.5" x14ac:dyDescent="0.25">
      <c r="A5" s="164" t="s">
        <v>28</v>
      </c>
      <c r="B5" s="165"/>
      <c r="C5" s="166"/>
      <c r="D5" s="61" t="s">
        <v>29</v>
      </c>
      <c r="E5" s="93" t="s">
        <v>243</v>
      </c>
      <c r="F5" s="93" t="s">
        <v>242</v>
      </c>
      <c r="G5" s="93" t="s">
        <v>233</v>
      </c>
      <c r="L5" s="55"/>
    </row>
    <row r="6" spans="1:15" ht="24" customHeight="1" x14ac:dyDescent="0.25">
      <c r="A6" s="167" t="s">
        <v>112</v>
      </c>
      <c r="B6" s="168"/>
      <c r="C6" s="169"/>
      <c r="D6" s="94" t="s">
        <v>126</v>
      </c>
      <c r="E6" s="73">
        <f t="shared" ref="E6:G6" si="0">E7</f>
        <v>1000</v>
      </c>
      <c r="F6" s="73">
        <f t="shared" si="0"/>
        <v>1000</v>
      </c>
      <c r="G6" s="73">
        <f t="shared" si="0"/>
        <v>1000</v>
      </c>
      <c r="J6" s="55"/>
      <c r="K6" s="55"/>
      <c r="L6" s="55"/>
      <c r="M6" s="55"/>
      <c r="N6" s="55"/>
      <c r="O6" s="55"/>
    </row>
    <row r="7" spans="1:15" ht="30" customHeight="1" x14ac:dyDescent="0.25">
      <c r="A7" s="144" t="s">
        <v>127</v>
      </c>
      <c r="B7" s="145"/>
      <c r="C7" s="146"/>
      <c r="D7" s="95" t="s">
        <v>128</v>
      </c>
      <c r="E7" s="74">
        <f t="shared" ref="E7:G7" si="1">E8</f>
        <v>1000</v>
      </c>
      <c r="F7" s="74">
        <f t="shared" si="1"/>
        <v>1000</v>
      </c>
      <c r="G7" s="74">
        <f t="shared" si="1"/>
        <v>1000</v>
      </c>
    </row>
    <row r="8" spans="1:15" ht="15" customHeight="1" x14ac:dyDescent="0.25">
      <c r="A8" s="147" t="s">
        <v>129</v>
      </c>
      <c r="B8" s="148"/>
      <c r="C8" s="149"/>
      <c r="D8" s="88" t="s">
        <v>130</v>
      </c>
      <c r="E8" s="75">
        <f t="shared" ref="E8:G8" si="2">E9</f>
        <v>1000</v>
      </c>
      <c r="F8" s="75">
        <f t="shared" si="2"/>
        <v>1000</v>
      </c>
      <c r="G8" s="75">
        <f t="shared" si="2"/>
        <v>1000</v>
      </c>
    </row>
    <row r="9" spans="1:15" x14ac:dyDescent="0.25">
      <c r="A9" s="150">
        <v>3</v>
      </c>
      <c r="B9" s="151"/>
      <c r="C9" s="152"/>
      <c r="D9" s="96" t="s">
        <v>22</v>
      </c>
      <c r="E9" s="76">
        <f t="shared" ref="E9:G9" si="3">E10</f>
        <v>1000</v>
      </c>
      <c r="F9" s="76">
        <f t="shared" si="3"/>
        <v>1000</v>
      </c>
      <c r="G9" s="76">
        <f t="shared" si="3"/>
        <v>1000</v>
      </c>
    </row>
    <row r="10" spans="1:15" ht="26.25" x14ac:dyDescent="0.25">
      <c r="A10" s="153">
        <v>37</v>
      </c>
      <c r="B10" s="154"/>
      <c r="C10" s="155"/>
      <c r="D10" s="97" t="s">
        <v>131</v>
      </c>
      <c r="E10" s="77">
        <f t="shared" ref="E10:G10" si="4">E11</f>
        <v>1000</v>
      </c>
      <c r="F10" s="77">
        <f t="shared" si="4"/>
        <v>1000</v>
      </c>
      <c r="G10" s="77">
        <f t="shared" si="4"/>
        <v>1000</v>
      </c>
    </row>
    <row r="11" spans="1:15" ht="25.5" hidden="1" x14ac:dyDescent="0.25">
      <c r="A11" s="141" t="s">
        <v>196</v>
      </c>
      <c r="B11" s="142"/>
      <c r="C11" s="143"/>
      <c r="D11" s="98" t="s">
        <v>131</v>
      </c>
      <c r="E11" s="85">
        <v>1000</v>
      </c>
      <c r="F11" s="85">
        <v>1000</v>
      </c>
      <c r="G11" s="92">
        <v>1000</v>
      </c>
    </row>
    <row r="12" spans="1:15" x14ac:dyDescent="0.25">
      <c r="A12" s="159" t="s">
        <v>112</v>
      </c>
      <c r="B12" s="160"/>
      <c r="C12" s="161"/>
      <c r="D12" s="99" t="s">
        <v>82</v>
      </c>
      <c r="E12" s="79">
        <f t="shared" ref="E12:G12" si="5">E13</f>
        <v>0</v>
      </c>
      <c r="F12" s="79">
        <f t="shared" si="5"/>
        <v>18287.5</v>
      </c>
      <c r="G12" s="79">
        <f t="shared" si="5"/>
        <v>0</v>
      </c>
      <c r="J12" s="55"/>
      <c r="K12" s="55"/>
      <c r="L12" s="55"/>
      <c r="M12" s="55"/>
      <c r="N12" s="55"/>
      <c r="O12" s="55"/>
    </row>
    <row r="13" spans="1:15" ht="35.25" customHeight="1" x14ac:dyDescent="0.25">
      <c r="A13" s="144" t="s">
        <v>45</v>
      </c>
      <c r="B13" s="145"/>
      <c r="C13" s="146"/>
      <c r="D13" s="95" t="s">
        <v>46</v>
      </c>
      <c r="E13" s="74">
        <f t="shared" ref="E13:G13" si="6">E14</f>
        <v>0</v>
      </c>
      <c r="F13" s="74">
        <f>F14+F18</f>
        <v>18287.5</v>
      </c>
      <c r="G13" s="74">
        <f t="shared" si="6"/>
        <v>0</v>
      </c>
    </row>
    <row r="14" spans="1:15" ht="15" customHeight="1" x14ac:dyDescent="0.25">
      <c r="A14" s="147" t="s">
        <v>116</v>
      </c>
      <c r="B14" s="148"/>
      <c r="C14" s="149"/>
      <c r="D14" s="88" t="s">
        <v>18</v>
      </c>
      <c r="E14" s="75">
        <f t="shared" ref="E14:G14" si="7">E15</f>
        <v>0</v>
      </c>
      <c r="F14" s="75">
        <f t="shared" si="7"/>
        <v>14975</v>
      </c>
      <c r="G14" s="75">
        <f t="shared" si="7"/>
        <v>0</v>
      </c>
    </row>
    <row r="15" spans="1:15" ht="25.5" x14ac:dyDescent="0.25">
      <c r="A15" s="150">
        <v>4</v>
      </c>
      <c r="B15" s="151"/>
      <c r="C15" s="152"/>
      <c r="D15" s="96" t="s">
        <v>24</v>
      </c>
      <c r="E15" s="76">
        <f t="shared" ref="E15:G15" si="8">E16</f>
        <v>0</v>
      </c>
      <c r="F15" s="76">
        <f t="shared" si="8"/>
        <v>14975</v>
      </c>
      <c r="G15" s="76">
        <f t="shared" si="8"/>
        <v>0</v>
      </c>
    </row>
    <row r="16" spans="1:15" ht="25.5" x14ac:dyDescent="0.25">
      <c r="A16" s="153">
        <v>42</v>
      </c>
      <c r="B16" s="154"/>
      <c r="C16" s="155"/>
      <c r="D16" s="100" t="s">
        <v>198</v>
      </c>
      <c r="E16" s="77">
        <f t="shared" ref="E16:G16" si="9">E17</f>
        <v>0</v>
      </c>
      <c r="F16" s="77">
        <f t="shared" si="9"/>
        <v>14975</v>
      </c>
      <c r="G16" s="77">
        <f t="shared" si="9"/>
        <v>0</v>
      </c>
    </row>
    <row r="17" spans="1:15" hidden="1" x14ac:dyDescent="0.25">
      <c r="A17" s="141" t="s">
        <v>199</v>
      </c>
      <c r="B17" s="142"/>
      <c r="C17" s="143"/>
      <c r="D17" s="98" t="s">
        <v>255</v>
      </c>
      <c r="E17" s="64"/>
      <c r="F17" s="64">
        <v>14975</v>
      </c>
      <c r="G17" s="65"/>
    </row>
    <row r="18" spans="1:15" ht="15" customHeight="1" x14ac:dyDescent="0.25">
      <c r="A18" s="147" t="s">
        <v>244</v>
      </c>
      <c r="B18" s="148"/>
      <c r="C18" s="149"/>
      <c r="D18" s="88" t="s">
        <v>245</v>
      </c>
      <c r="E18" s="75">
        <f>E19</f>
        <v>0</v>
      </c>
      <c r="F18" s="75">
        <f>F19</f>
        <v>3312.5</v>
      </c>
      <c r="G18" s="75">
        <f t="shared" ref="G18" si="10">G21</f>
        <v>45990</v>
      </c>
    </row>
    <row r="19" spans="1:15" ht="25.5" x14ac:dyDescent="0.25">
      <c r="A19" s="153">
        <v>42</v>
      </c>
      <c r="B19" s="154"/>
      <c r="C19" s="155"/>
      <c r="D19" s="100" t="s">
        <v>198</v>
      </c>
      <c r="E19" s="77">
        <f t="shared" ref="E19:G19" si="11">E20</f>
        <v>0</v>
      </c>
      <c r="F19" s="77">
        <f t="shared" si="11"/>
        <v>3312.5</v>
      </c>
      <c r="G19" s="77">
        <f t="shared" si="11"/>
        <v>0</v>
      </c>
    </row>
    <row r="20" spans="1:15" hidden="1" x14ac:dyDescent="0.25">
      <c r="A20" s="141" t="s">
        <v>199</v>
      </c>
      <c r="B20" s="142"/>
      <c r="C20" s="143"/>
      <c r="D20" s="98" t="s">
        <v>255</v>
      </c>
      <c r="E20" s="64"/>
      <c r="F20" s="64">
        <v>3312.5</v>
      </c>
      <c r="G20" s="65"/>
    </row>
    <row r="21" spans="1:15" ht="36" x14ac:dyDescent="0.25">
      <c r="A21" s="159" t="s">
        <v>112</v>
      </c>
      <c r="B21" s="160"/>
      <c r="C21" s="161"/>
      <c r="D21" s="99" t="s">
        <v>47</v>
      </c>
      <c r="E21" s="79">
        <f t="shared" ref="E21:G21" si="12">E22+E47</f>
        <v>45990</v>
      </c>
      <c r="F21" s="79">
        <f t="shared" si="12"/>
        <v>56996</v>
      </c>
      <c r="G21" s="79">
        <f t="shared" si="12"/>
        <v>45990</v>
      </c>
      <c r="J21" s="55"/>
      <c r="K21" s="55"/>
      <c r="L21" s="55"/>
      <c r="M21" s="55"/>
      <c r="N21" s="55"/>
      <c r="O21" s="55"/>
    </row>
    <row r="22" spans="1:15" ht="15" customHeight="1" x14ac:dyDescent="0.25">
      <c r="A22" s="144" t="s">
        <v>109</v>
      </c>
      <c r="B22" s="145"/>
      <c r="C22" s="146"/>
      <c r="D22" s="95" t="s">
        <v>49</v>
      </c>
      <c r="E22" s="74">
        <f t="shared" ref="E22:G22" si="13">E23</f>
        <v>37798</v>
      </c>
      <c r="F22" s="74">
        <f t="shared" si="13"/>
        <v>48499</v>
      </c>
      <c r="G22" s="74">
        <f t="shared" si="13"/>
        <v>37798</v>
      </c>
    </row>
    <row r="23" spans="1:15" ht="15" customHeight="1" x14ac:dyDescent="0.25">
      <c r="A23" s="147" t="s">
        <v>110</v>
      </c>
      <c r="B23" s="148"/>
      <c r="C23" s="149"/>
      <c r="D23" s="88" t="s">
        <v>111</v>
      </c>
      <c r="E23" s="75">
        <f t="shared" ref="E23:G23" si="14">E24</f>
        <v>37798</v>
      </c>
      <c r="F23" s="75">
        <f t="shared" si="14"/>
        <v>48499</v>
      </c>
      <c r="G23" s="75">
        <f t="shared" si="14"/>
        <v>37798</v>
      </c>
    </row>
    <row r="24" spans="1:15" x14ac:dyDescent="0.25">
      <c r="A24" s="150">
        <v>3</v>
      </c>
      <c r="B24" s="151"/>
      <c r="C24" s="152"/>
      <c r="D24" s="96" t="s">
        <v>22</v>
      </c>
      <c r="E24" s="76">
        <f t="shared" ref="E24:G24" si="15">E25+E45</f>
        <v>37798</v>
      </c>
      <c r="F24" s="76">
        <f>F25+F45</f>
        <v>48499</v>
      </c>
      <c r="G24" s="76">
        <f t="shared" si="15"/>
        <v>37798</v>
      </c>
    </row>
    <row r="25" spans="1:15" x14ac:dyDescent="0.25">
      <c r="A25" s="153">
        <v>32</v>
      </c>
      <c r="B25" s="154"/>
      <c r="C25" s="155"/>
      <c r="D25" s="100" t="s">
        <v>30</v>
      </c>
      <c r="E25" s="77">
        <f t="shared" ref="E25:G25" si="16">SUM(E26:E44)</f>
        <v>36648</v>
      </c>
      <c r="F25" s="77">
        <f>SUM(F26:F44)</f>
        <v>47549</v>
      </c>
      <c r="G25" s="77">
        <f t="shared" si="16"/>
        <v>36648</v>
      </c>
    </row>
    <row r="26" spans="1:15" hidden="1" x14ac:dyDescent="0.25">
      <c r="A26" s="141">
        <v>3211</v>
      </c>
      <c r="B26" s="142"/>
      <c r="C26" s="143"/>
      <c r="D26" s="98" t="s">
        <v>50</v>
      </c>
      <c r="E26" s="85">
        <v>4600</v>
      </c>
      <c r="F26" s="85">
        <v>4400</v>
      </c>
      <c r="G26" s="85">
        <v>5000</v>
      </c>
    </row>
    <row r="27" spans="1:15" hidden="1" x14ac:dyDescent="0.25">
      <c r="A27" s="141">
        <v>3213</v>
      </c>
      <c r="B27" s="142">
        <v>3213</v>
      </c>
      <c r="C27" s="143">
        <v>3213</v>
      </c>
      <c r="D27" s="98" t="s">
        <v>51</v>
      </c>
      <c r="E27" s="85">
        <v>700</v>
      </c>
      <c r="F27" s="85">
        <v>900</v>
      </c>
      <c r="G27" s="85">
        <v>1000</v>
      </c>
    </row>
    <row r="28" spans="1:15" hidden="1" x14ac:dyDescent="0.25">
      <c r="A28" s="141" t="s">
        <v>191</v>
      </c>
      <c r="B28" s="142">
        <v>3213</v>
      </c>
      <c r="C28" s="143">
        <v>3213</v>
      </c>
      <c r="D28" s="98" t="s">
        <v>192</v>
      </c>
      <c r="E28" s="85">
        <v>500</v>
      </c>
      <c r="F28" s="85">
        <v>1000</v>
      </c>
      <c r="G28" s="85">
        <v>500</v>
      </c>
    </row>
    <row r="29" spans="1:15" hidden="1" x14ac:dyDescent="0.25">
      <c r="A29" s="141">
        <v>3221</v>
      </c>
      <c r="B29" s="142">
        <v>3221</v>
      </c>
      <c r="C29" s="143">
        <v>3221</v>
      </c>
      <c r="D29" s="98" t="s">
        <v>52</v>
      </c>
      <c r="E29" s="85">
        <v>4800</v>
      </c>
      <c r="F29" s="85">
        <v>7501</v>
      </c>
      <c r="G29" s="85">
        <v>4800</v>
      </c>
    </row>
    <row r="30" spans="1:15" hidden="1" x14ac:dyDescent="0.25">
      <c r="A30" s="141">
        <v>3223</v>
      </c>
      <c r="B30" s="142">
        <v>3223</v>
      </c>
      <c r="C30" s="143">
        <v>3223</v>
      </c>
      <c r="D30" s="98" t="s">
        <v>53</v>
      </c>
      <c r="E30" s="85">
        <v>5618</v>
      </c>
      <c r="F30" s="85">
        <v>12418</v>
      </c>
      <c r="G30" s="85">
        <v>9218</v>
      </c>
    </row>
    <row r="31" spans="1:15" hidden="1" x14ac:dyDescent="0.25">
      <c r="A31" s="141">
        <v>3225</v>
      </c>
      <c r="B31" s="142">
        <v>3225</v>
      </c>
      <c r="C31" s="143">
        <v>3225</v>
      </c>
      <c r="D31" s="98" t="s">
        <v>54</v>
      </c>
      <c r="E31" s="85">
        <v>500</v>
      </c>
      <c r="F31" s="85">
        <v>500</v>
      </c>
      <c r="G31" s="85">
        <v>500</v>
      </c>
    </row>
    <row r="32" spans="1:15" hidden="1" x14ac:dyDescent="0.25">
      <c r="A32" s="141">
        <v>3227</v>
      </c>
      <c r="B32" s="142">
        <v>3227</v>
      </c>
      <c r="C32" s="143">
        <v>3227</v>
      </c>
      <c r="D32" s="98" t="s">
        <v>55</v>
      </c>
      <c r="E32" s="85">
        <v>800</v>
      </c>
      <c r="F32" s="85">
        <v>800</v>
      </c>
      <c r="G32" s="85">
        <v>1000</v>
      </c>
    </row>
    <row r="33" spans="1:7" hidden="1" x14ac:dyDescent="0.25">
      <c r="A33" s="141">
        <v>3231</v>
      </c>
      <c r="B33" s="142">
        <v>3231</v>
      </c>
      <c r="C33" s="143">
        <v>3231</v>
      </c>
      <c r="D33" s="98" t="s">
        <v>56</v>
      </c>
      <c r="E33" s="85">
        <v>2400</v>
      </c>
      <c r="F33" s="85">
        <v>2400</v>
      </c>
      <c r="G33" s="85">
        <v>2400</v>
      </c>
    </row>
    <row r="34" spans="1:7" hidden="1" x14ac:dyDescent="0.25">
      <c r="A34" s="141">
        <v>3233</v>
      </c>
      <c r="B34" s="142">
        <v>3233</v>
      </c>
      <c r="C34" s="143">
        <v>3233</v>
      </c>
      <c r="D34" s="98" t="s">
        <v>57</v>
      </c>
      <c r="E34" s="85">
        <v>10</v>
      </c>
      <c r="F34" s="85">
        <v>10</v>
      </c>
      <c r="G34" s="85">
        <v>10</v>
      </c>
    </row>
    <row r="35" spans="1:7" hidden="1" x14ac:dyDescent="0.25">
      <c r="A35" s="141">
        <v>3234</v>
      </c>
      <c r="B35" s="142">
        <v>3234</v>
      </c>
      <c r="C35" s="143">
        <v>3234</v>
      </c>
      <c r="D35" s="98" t="s">
        <v>58</v>
      </c>
      <c r="E35" s="85">
        <v>3700</v>
      </c>
      <c r="F35" s="85">
        <v>3700</v>
      </c>
      <c r="G35" s="85">
        <v>3700</v>
      </c>
    </row>
    <row r="36" spans="1:7" hidden="1" x14ac:dyDescent="0.25">
      <c r="A36" s="141">
        <v>3235</v>
      </c>
      <c r="B36" s="142">
        <v>3235</v>
      </c>
      <c r="C36" s="143">
        <v>3235</v>
      </c>
      <c r="D36" s="98" t="s">
        <v>59</v>
      </c>
      <c r="E36" s="85">
        <v>6000</v>
      </c>
      <c r="F36" s="85">
        <v>5500</v>
      </c>
      <c r="G36" s="85">
        <v>1500</v>
      </c>
    </row>
    <row r="37" spans="1:7" hidden="1" x14ac:dyDescent="0.25">
      <c r="A37" s="141">
        <v>3236</v>
      </c>
      <c r="B37" s="142">
        <v>3236</v>
      </c>
      <c r="C37" s="143">
        <v>3236</v>
      </c>
      <c r="D37" s="98" t="s">
        <v>60</v>
      </c>
      <c r="E37" s="85">
        <v>3000</v>
      </c>
      <c r="F37" s="85">
        <v>4200</v>
      </c>
      <c r="G37" s="85">
        <v>3000</v>
      </c>
    </row>
    <row r="38" spans="1:7" hidden="1" x14ac:dyDescent="0.25">
      <c r="A38" s="141">
        <v>3237</v>
      </c>
      <c r="B38" s="142">
        <v>3237</v>
      </c>
      <c r="C38" s="143">
        <v>3237</v>
      </c>
      <c r="D38" s="98" t="s">
        <v>61</v>
      </c>
      <c r="E38" s="85">
        <v>400</v>
      </c>
      <c r="F38" s="85">
        <v>400</v>
      </c>
      <c r="G38" s="85">
        <v>400</v>
      </c>
    </row>
    <row r="39" spans="1:7" hidden="1" x14ac:dyDescent="0.25">
      <c r="A39" s="141">
        <v>3238</v>
      </c>
      <c r="B39" s="142">
        <v>3238</v>
      </c>
      <c r="C39" s="143">
        <v>3238</v>
      </c>
      <c r="D39" s="98" t="s">
        <v>62</v>
      </c>
      <c r="E39" s="85">
        <v>2400</v>
      </c>
      <c r="F39" s="85">
        <v>2400</v>
      </c>
      <c r="G39" s="85">
        <v>2400</v>
      </c>
    </row>
    <row r="40" spans="1:7" hidden="1" x14ac:dyDescent="0.25">
      <c r="A40" s="141">
        <v>3239</v>
      </c>
      <c r="B40" s="142">
        <v>3239</v>
      </c>
      <c r="C40" s="143">
        <v>3239</v>
      </c>
      <c r="D40" s="98" t="s">
        <v>63</v>
      </c>
      <c r="E40" s="85">
        <v>300</v>
      </c>
      <c r="F40" s="85">
        <v>400</v>
      </c>
      <c r="G40" s="85">
        <v>300</v>
      </c>
    </row>
    <row r="41" spans="1:7" hidden="1" x14ac:dyDescent="0.25">
      <c r="A41" s="141">
        <v>3293</v>
      </c>
      <c r="B41" s="142">
        <v>3293</v>
      </c>
      <c r="C41" s="143">
        <v>3293</v>
      </c>
      <c r="D41" s="98" t="s">
        <v>64</v>
      </c>
      <c r="E41" s="85">
        <v>390</v>
      </c>
      <c r="F41" s="85">
        <v>390</v>
      </c>
      <c r="G41" s="85">
        <v>390</v>
      </c>
    </row>
    <row r="42" spans="1:7" hidden="1" x14ac:dyDescent="0.25">
      <c r="A42" s="141">
        <v>3294</v>
      </c>
      <c r="B42" s="142">
        <v>3294</v>
      </c>
      <c r="C42" s="143">
        <v>3294</v>
      </c>
      <c r="D42" s="98" t="s">
        <v>65</v>
      </c>
      <c r="E42" s="85">
        <v>200</v>
      </c>
      <c r="F42" s="85">
        <v>200</v>
      </c>
      <c r="G42" s="85">
        <v>200</v>
      </c>
    </row>
    <row r="43" spans="1:7" hidden="1" x14ac:dyDescent="0.25">
      <c r="A43" s="141">
        <v>3295</v>
      </c>
      <c r="B43" s="142">
        <v>3295</v>
      </c>
      <c r="C43" s="143">
        <v>3295</v>
      </c>
      <c r="D43" s="98" t="s">
        <v>66</v>
      </c>
      <c r="E43" s="85">
        <v>130</v>
      </c>
      <c r="F43" s="85">
        <v>130</v>
      </c>
      <c r="G43" s="85">
        <v>130</v>
      </c>
    </row>
    <row r="44" spans="1:7" hidden="1" x14ac:dyDescent="0.25">
      <c r="A44" s="141">
        <v>3299</v>
      </c>
      <c r="B44" s="142">
        <v>3299</v>
      </c>
      <c r="C44" s="143">
        <v>3299</v>
      </c>
      <c r="D44" s="98" t="s">
        <v>67</v>
      </c>
      <c r="E44" s="85">
        <v>200</v>
      </c>
      <c r="F44" s="85">
        <v>300</v>
      </c>
      <c r="G44" s="85">
        <v>200</v>
      </c>
    </row>
    <row r="45" spans="1:7" x14ac:dyDescent="0.25">
      <c r="A45" s="153">
        <v>34</v>
      </c>
      <c r="B45" s="154"/>
      <c r="C45" s="155"/>
      <c r="D45" s="100" t="s">
        <v>90</v>
      </c>
      <c r="E45" s="77">
        <f t="shared" ref="E45:G45" si="17">SUM(E46)</f>
        <v>1150</v>
      </c>
      <c r="F45" s="77">
        <f t="shared" si="17"/>
        <v>950</v>
      </c>
      <c r="G45" s="77">
        <f t="shared" si="17"/>
        <v>1150</v>
      </c>
    </row>
    <row r="46" spans="1:7" hidden="1" x14ac:dyDescent="0.25">
      <c r="A46" s="141" t="s">
        <v>164</v>
      </c>
      <c r="B46" s="142"/>
      <c r="C46" s="143"/>
      <c r="D46" s="101" t="s">
        <v>68</v>
      </c>
      <c r="E46" s="85">
        <v>1150</v>
      </c>
      <c r="F46" s="85">
        <v>950</v>
      </c>
      <c r="G46" s="92">
        <v>1150</v>
      </c>
    </row>
    <row r="47" spans="1:7" x14ac:dyDescent="0.25">
      <c r="A47" s="144" t="s">
        <v>113</v>
      </c>
      <c r="B47" s="145"/>
      <c r="C47" s="146"/>
      <c r="D47" s="95" t="s">
        <v>114</v>
      </c>
      <c r="E47" s="74">
        <f t="shared" ref="E47:G49" si="18">E48</f>
        <v>8192</v>
      </c>
      <c r="F47" s="74">
        <f t="shared" si="18"/>
        <v>8497</v>
      </c>
      <c r="G47" s="74">
        <f t="shared" si="18"/>
        <v>8192</v>
      </c>
    </row>
    <row r="48" spans="1:7" ht="15" customHeight="1" x14ac:dyDescent="0.25">
      <c r="A48" s="147" t="s">
        <v>110</v>
      </c>
      <c r="B48" s="148"/>
      <c r="C48" s="149"/>
      <c r="D48" s="88" t="s">
        <v>111</v>
      </c>
      <c r="E48" s="75">
        <f t="shared" si="18"/>
        <v>8192</v>
      </c>
      <c r="F48" s="75">
        <f t="shared" si="18"/>
        <v>8497</v>
      </c>
      <c r="G48" s="75">
        <f t="shared" si="18"/>
        <v>8192</v>
      </c>
    </row>
    <row r="49" spans="1:9" x14ac:dyDescent="0.25">
      <c r="A49" s="150">
        <v>3</v>
      </c>
      <c r="B49" s="151"/>
      <c r="C49" s="152"/>
      <c r="D49" s="96" t="s">
        <v>22</v>
      </c>
      <c r="E49" s="76">
        <f t="shared" si="18"/>
        <v>8192</v>
      </c>
      <c r="F49" s="76">
        <f t="shared" si="18"/>
        <v>8497</v>
      </c>
      <c r="G49" s="76">
        <f t="shared" si="18"/>
        <v>8192</v>
      </c>
    </row>
    <row r="50" spans="1:9" x14ac:dyDescent="0.25">
      <c r="A50" s="153">
        <v>32</v>
      </c>
      <c r="B50" s="154"/>
      <c r="C50" s="155"/>
      <c r="D50" s="100" t="s">
        <v>30</v>
      </c>
      <c r="E50" s="78">
        <f t="shared" ref="E50:G50" si="19">SUM(E51:E52)</f>
        <v>8192</v>
      </c>
      <c r="F50" s="78">
        <f t="shared" si="19"/>
        <v>8497</v>
      </c>
      <c r="G50" s="78">
        <f t="shared" si="19"/>
        <v>8192</v>
      </c>
    </row>
    <row r="51" spans="1:9" hidden="1" x14ac:dyDescent="0.25">
      <c r="A51" s="156">
        <v>3224</v>
      </c>
      <c r="B51" s="157"/>
      <c r="C51" s="158"/>
      <c r="D51" s="98" t="s">
        <v>70</v>
      </c>
      <c r="E51" s="85">
        <v>2900</v>
      </c>
      <c r="F51" s="85">
        <v>2900</v>
      </c>
      <c r="G51" s="92">
        <v>2900</v>
      </c>
    </row>
    <row r="52" spans="1:9" hidden="1" x14ac:dyDescent="0.25">
      <c r="A52" s="156">
        <v>3232</v>
      </c>
      <c r="B52" s="157"/>
      <c r="C52" s="158"/>
      <c r="D52" s="101" t="s">
        <v>71</v>
      </c>
      <c r="E52" s="85">
        <v>5292</v>
      </c>
      <c r="F52" s="85">
        <v>5597</v>
      </c>
      <c r="G52" s="92">
        <v>5292</v>
      </c>
    </row>
    <row r="53" spans="1:9" ht="15" hidden="1" customHeight="1" x14ac:dyDescent="0.25">
      <c r="A53" s="144" t="s">
        <v>117</v>
      </c>
      <c r="B53" s="145"/>
      <c r="C53" s="146"/>
      <c r="D53" s="95" t="s">
        <v>53</v>
      </c>
      <c r="E53" s="87">
        <v>0</v>
      </c>
      <c r="F53" s="66"/>
      <c r="G53" s="66"/>
    </row>
    <row r="54" spans="1:9" ht="15" hidden="1" customHeight="1" x14ac:dyDescent="0.25">
      <c r="A54" s="147" t="s">
        <v>110</v>
      </c>
      <c r="B54" s="148"/>
      <c r="C54" s="149"/>
      <c r="D54" s="88" t="s">
        <v>111</v>
      </c>
      <c r="E54" s="88">
        <v>0</v>
      </c>
      <c r="F54" s="62"/>
      <c r="G54" s="62"/>
    </row>
    <row r="55" spans="1:9" hidden="1" x14ac:dyDescent="0.25">
      <c r="A55" s="150">
        <v>3</v>
      </c>
      <c r="B55" s="151"/>
      <c r="C55" s="152"/>
      <c r="D55" s="96" t="s">
        <v>22</v>
      </c>
      <c r="E55" s="89">
        <v>0</v>
      </c>
      <c r="F55" s="63"/>
      <c r="G55" s="67"/>
    </row>
    <row r="56" spans="1:9" hidden="1" x14ac:dyDescent="0.25">
      <c r="A56" s="156">
        <v>32</v>
      </c>
      <c r="B56" s="157"/>
      <c r="C56" s="158"/>
      <c r="D56" s="98" t="s">
        <v>30</v>
      </c>
      <c r="E56" s="85">
        <v>0</v>
      </c>
      <c r="F56" s="64"/>
      <c r="G56" s="65"/>
    </row>
    <row r="57" spans="1:9" ht="45" customHeight="1" x14ac:dyDescent="0.25">
      <c r="A57" s="159" t="s">
        <v>112</v>
      </c>
      <c r="B57" s="160"/>
      <c r="C57" s="161"/>
      <c r="D57" s="99" t="s">
        <v>72</v>
      </c>
      <c r="E57" s="79">
        <f>E58+E67+E73+E78+E83+E102+E121+E140+E159</f>
        <v>61197</v>
      </c>
      <c r="F57" s="79">
        <f>F58+F67+F73+F78+F83+F102+F121+F140+F159</f>
        <v>82043.649999999994</v>
      </c>
      <c r="G57" s="79" t="e">
        <f>G58+G67+G73+G78+G83+G102+G121+G140+G159+#REF!</f>
        <v>#REF!</v>
      </c>
      <c r="I57" s="33">
        <f>61197-E57</f>
        <v>0</v>
      </c>
    </row>
    <row r="58" spans="1:9" ht="14.25" customHeight="1" x14ac:dyDescent="0.25">
      <c r="A58" s="144" t="s">
        <v>84</v>
      </c>
      <c r="B58" s="145"/>
      <c r="C58" s="146"/>
      <c r="D58" s="95" t="s">
        <v>115</v>
      </c>
      <c r="E58" s="74">
        <f t="shared" ref="E58:G58" si="20">E60</f>
        <v>666</v>
      </c>
      <c r="F58" s="74">
        <f t="shared" si="20"/>
        <v>666</v>
      </c>
      <c r="G58" s="74">
        <f t="shared" si="20"/>
        <v>666</v>
      </c>
    </row>
    <row r="59" spans="1:9" ht="15" customHeight="1" x14ac:dyDescent="0.25">
      <c r="A59" s="147" t="s">
        <v>116</v>
      </c>
      <c r="B59" s="148"/>
      <c r="C59" s="149"/>
      <c r="D59" s="88" t="s">
        <v>18</v>
      </c>
      <c r="E59" s="75">
        <f t="shared" ref="E59:G59" si="21">E60</f>
        <v>666</v>
      </c>
      <c r="F59" s="75">
        <f t="shared" si="21"/>
        <v>666</v>
      </c>
      <c r="G59" s="75">
        <f t="shared" si="21"/>
        <v>666</v>
      </c>
    </row>
    <row r="60" spans="1:9" x14ac:dyDescent="0.25">
      <c r="A60" s="150">
        <v>3</v>
      </c>
      <c r="B60" s="151"/>
      <c r="C60" s="152"/>
      <c r="D60" s="96" t="s">
        <v>22</v>
      </c>
      <c r="E60" s="76">
        <f t="shared" ref="E60:G60" si="22">E61</f>
        <v>666</v>
      </c>
      <c r="F60" s="76">
        <f t="shared" si="22"/>
        <v>666</v>
      </c>
      <c r="G60" s="76">
        <f t="shared" si="22"/>
        <v>666</v>
      </c>
    </row>
    <row r="61" spans="1:9" x14ac:dyDescent="0.25">
      <c r="A61" s="153">
        <v>32</v>
      </c>
      <c r="B61" s="154"/>
      <c r="C61" s="155"/>
      <c r="D61" s="100" t="s">
        <v>30</v>
      </c>
      <c r="E61" s="77">
        <f t="shared" ref="E61:G61" si="23">SUM(E62:E66)</f>
        <v>666</v>
      </c>
      <c r="F61" s="77">
        <f t="shared" si="23"/>
        <v>666</v>
      </c>
      <c r="G61" s="77">
        <f t="shared" si="23"/>
        <v>666</v>
      </c>
    </row>
    <row r="62" spans="1:9" hidden="1" x14ac:dyDescent="0.25">
      <c r="A62" s="141">
        <v>3211</v>
      </c>
      <c r="B62" s="142"/>
      <c r="C62" s="143"/>
      <c r="D62" s="98" t="s">
        <v>50</v>
      </c>
      <c r="E62" s="85">
        <v>100</v>
      </c>
      <c r="F62" s="85">
        <v>100</v>
      </c>
      <c r="G62" s="92">
        <v>100</v>
      </c>
    </row>
    <row r="63" spans="1:9" hidden="1" x14ac:dyDescent="0.25">
      <c r="A63" s="141">
        <v>3213</v>
      </c>
      <c r="B63" s="142">
        <v>3213</v>
      </c>
      <c r="C63" s="143">
        <v>3213</v>
      </c>
      <c r="D63" s="98" t="s">
        <v>51</v>
      </c>
      <c r="E63" s="85">
        <v>100</v>
      </c>
      <c r="F63" s="85">
        <v>100</v>
      </c>
      <c r="G63" s="92">
        <v>100</v>
      </c>
    </row>
    <row r="64" spans="1:9" hidden="1" x14ac:dyDescent="0.25">
      <c r="A64" s="141">
        <v>3221</v>
      </c>
      <c r="B64" s="142">
        <v>3221</v>
      </c>
      <c r="C64" s="143">
        <v>3221</v>
      </c>
      <c r="D64" s="98" t="s">
        <v>52</v>
      </c>
      <c r="E64" s="85">
        <v>50</v>
      </c>
      <c r="F64" s="85">
        <v>50</v>
      </c>
      <c r="G64" s="92">
        <v>50</v>
      </c>
    </row>
    <row r="65" spans="1:7" hidden="1" x14ac:dyDescent="0.25">
      <c r="A65" s="141" t="s">
        <v>165</v>
      </c>
      <c r="B65" s="142">
        <v>3223</v>
      </c>
      <c r="C65" s="143">
        <v>3223</v>
      </c>
      <c r="D65" s="101" t="s">
        <v>64</v>
      </c>
      <c r="E65" s="85">
        <v>50</v>
      </c>
      <c r="F65" s="85">
        <v>50</v>
      </c>
      <c r="G65" s="92">
        <v>50</v>
      </c>
    </row>
    <row r="66" spans="1:7" hidden="1" x14ac:dyDescent="0.25">
      <c r="A66" s="141" t="s">
        <v>167</v>
      </c>
      <c r="B66" s="142">
        <v>3213</v>
      </c>
      <c r="C66" s="143">
        <v>3213</v>
      </c>
      <c r="D66" s="98" t="s">
        <v>75</v>
      </c>
      <c r="E66" s="85">
        <v>366</v>
      </c>
      <c r="F66" s="85">
        <v>366</v>
      </c>
      <c r="G66" s="92">
        <v>366</v>
      </c>
    </row>
    <row r="67" spans="1:7" ht="14.25" customHeight="1" x14ac:dyDescent="0.25">
      <c r="A67" s="144" t="s">
        <v>73</v>
      </c>
      <c r="B67" s="145"/>
      <c r="C67" s="146"/>
      <c r="D67" s="95" t="s">
        <v>118</v>
      </c>
      <c r="E67" s="74">
        <f t="shared" ref="E67:G67" si="24">E68</f>
        <v>2434.8000000000002</v>
      </c>
      <c r="F67" s="74">
        <f t="shared" si="24"/>
        <v>0</v>
      </c>
      <c r="G67" s="74">
        <f t="shared" si="24"/>
        <v>2434.8000000000002</v>
      </c>
    </row>
    <row r="68" spans="1:7" ht="15" customHeight="1" x14ac:dyDescent="0.25">
      <c r="A68" s="147" t="s">
        <v>116</v>
      </c>
      <c r="B68" s="148"/>
      <c r="C68" s="149"/>
      <c r="D68" s="88" t="s">
        <v>18</v>
      </c>
      <c r="E68" s="75">
        <f t="shared" ref="E68:G68" si="25">E69</f>
        <v>2434.8000000000002</v>
      </c>
      <c r="F68" s="75">
        <f t="shared" si="25"/>
        <v>0</v>
      </c>
      <c r="G68" s="75">
        <f t="shared" si="25"/>
        <v>2434.8000000000002</v>
      </c>
    </row>
    <row r="69" spans="1:7" x14ac:dyDescent="0.25">
      <c r="A69" s="150">
        <v>3</v>
      </c>
      <c r="B69" s="151"/>
      <c r="C69" s="152"/>
      <c r="D69" s="96" t="s">
        <v>22</v>
      </c>
      <c r="E69" s="76">
        <f t="shared" ref="E69:G69" si="26">E70</f>
        <v>2434.8000000000002</v>
      </c>
      <c r="F69" s="76">
        <f t="shared" si="26"/>
        <v>0</v>
      </c>
      <c r="G69" s="76">
        <f t="shared" si="26"/>
        <v>2434.8000000000002</v>
      </c>
    </row>
    <row r="70" spans="1:7" x14ac:dyDescent="0.25">
      <c r="A70" s="153">
        <v>32</v>
      </c>
      <c r="B70" s="154"/>
      <c r="C70" s="155"/>
      <c r="D70" s="100" t="s">
        <v>30</v>
      </c>
      <c r="E70" s="77">
        <f t="shared" ref="E70:G70" si="27">SUM(E71:E72)</f>
        <v>2434.8000000000002</v>
      </c>
      <c r="F70" s="77">
        <f t="shared" si="27"/>
        <v>0</v>
      </c>
      <c r="G70" s="77">
        <f t="shared" si="27"/>
        <v>2434.8000000000002</v>
      </c>
    </row>
    <row r="71" spans="1:7" hidden="1" x14ac:dyDescent="0.25">
      <c r="A71" s="141" t="s">
        <v>166</v>
      </c>
      <c r="B71" s="142"/>
      <c r="C71" s="143"/>
      <c r="D71" s="98" t="s">
        <v>74</v>
      </c>
      <c r="E71" s="85">
        <v>1500</v>
      </c>
      <c r="F71" s="85">
        <v>0</v>
      </c>
      <c r="G71" s="85">
        <v>1500</v>
      </c>
    </row>
    <row r="72" spans="1:7" hidden="1" x14ac:dyDescent="0.25">
      <c r="A72" s="141" t="s">
        <v>167</v>
      </c>
      <c r="B72" s="142">
        <v>3213</v>
      </c>
      <c r="C72" s="143">
        <v>3213</v>
      </c>
      <c r="D72" s="98" t="s">
        <v>75</v>
      </c>
      <c r="E72" s="85">
        <v>934.8</v>
      </c>
      <c r="F72" s="85">
        <v>0</v>
      </c>
      <c r="G72" s="85">
        <v>934.8</v>
      </c>
    </row>
    <row r="73" spans="1:7" ht="14.25" customHeight="1" x14ac:dyDescent="0.25">
      <c r="A73" s="144" t="s">
        <v>76</v>
      </c>
      <c r="B73" s="145"/>
      <c r="C73" s="146"/>
      <c r="D73" s="95" t="s">
        <v>119</v>
      </c>
      <c r="E73" s="74">
        <f t="shared" ref="E73:G73" si="28">E74</f>
        <v>0</v>
      </c>
      <c r="F73" s="74">
        <f t="shared" si="28"/>
        <v>0</v>
      </c>
      <c r="G73" s="74">
        <f t="shared" si="28"/>
        <v>0</v>
      </c>
    </row>
    <row r="74" spans="1:7" ht="15" customHeight="1" x14ac:dyDescent="0.25">
      <c r="A74" s="147" t="s">
        <v>116</v>
      </c>
      <c r="B74" s="148"/>
      <c r="C74" s="149"/>
      <c r="D74" s="88" t="s">
        <v>18</v>
      </c>
      <c r="E74" s="75">
        <f t="shared" ref="E74:G74" si="29">E75</f>
        <v>0</v>
      </c>
      <c r="F74" s="75">
        <f t="shared" si="29"/>
        <v>0</v>
      </c>
      <c r="G74" s="75">
        <f t="shared" si="29"/>
        <v>0</v>
      </c>
    </row>
    <row r="75" spans="1:7" x14ac:dyDescent="0.25">
      <c r="A75" s="150">
        <v>3</v>
      </c>
      <c r="B75" s="151"/>
      <c r="C75" s="152"/>
      <c r="D75" s="96" t="s">
        <v>22</v>
      </c>
      <c r="E75" s="76">
        <f t="shared" ref="E75:G76" si="30">E76</f>
        <v>0</v>
      </c>
      <c r="F75" s="76">
        <f t="shared" si="30"/>
        <v>0</v>
      </c>
      <c r="G75" s="76">
        <f t="shared" si="30"/>
        <v>0</v>
      </c>
    </row>
    <row r="76" spans="1:7" x14ac:dyDescent="0.25">
      <c r="A76" s="153">
        <v>32</v>
      </c>
      <c r="B76" s="154"/>
      <c r="C76" s="155"/>
      <c r="D76" s="100" t="s">
        <v>30</v>
      </c>
      <c r="E76" s="77">
        <f t="shared" si="30"/>
        <v>0</v>
      </c>
      <c r="F76" s="77">
        <f t="shared" si="30"/>
        <v>0</v>
      </c>
      <c r="G76" s="77">
        <f t="shared" si="30"/>
        <v>0</v>
      </c>
    </row>
    <row r="77" spans="1:7" hidden="1" x14ac:dyDescent="0.25">
      <c r="A77" s="141" t="s">
        <v>167</v>
      </c>
      <c r="B77" s="142"/>
      <c r="C77" s="143"/>
      <c r="D77" s="101" t="s">
        <v>75</v>
      </c>
      <c r="E77" s="85">
        <v>0</v>
      </c>
      <c r="F77" s="85">
        <v>0</v>
      </c>
      <c r="G77" s="92">
        <v>0</v>
      </c>
    </row>
    <row r="78" spans="1:7" ht="14.25" customHeight="1" x14ac:dyDescent="0.25">
      <c r="A78" s="144" t="s">
        <v>124</v>
      </c>
      <c r="B78" s="145"/>
      <c r="C78" s="146"/>
      <c r="D78" s="95" t="s">
        <v>123</v>
      </c>
      <c r="E78" s="74">
        <f t="shared" ref="E78:G78" si="31">E79</f>
        <v>531</v>
      </c>
      <c r="F78" s="74">
        <f t="shared" si="31"/>
        <v>531</v>
      </c>
      <c r="G78" s="74">
        <f t="shared" si="31"/>
        <v>531</v>
      </c>
    </row>
    <row r="79" spans="1:7" ht="15" customHeight="1" x14ac:dyDescent="0.25">
      <c r="A79" s="147" t="s">
        <v>116</v>
      </c>
      <c r="B79" s="148"/>
      <c r="C79" s="149"/>
      <c r="D79" s="88" t="s">
        <v>18</v>
      </c>
      <c r="E79" s="75">
        <f t="shared" ref="E79:G80" si="32">E80</f>
        <v>531</v>
      </c>
      <c r="F79" s="75">
        <f t="shared" si="32"/>
        <v>531</v>
      </c>
      <c r="G79" s="75">
        <f t="shared" si="32"/>
        <v>531</v>
      </c>
    </row>
    <row r="80" spans="1:7" x14ac:dyDescent="0.25">
      <c r="A80" s="150">
        <v>3</v>
      </c>
      <c r="B80" s="151"/>
      <c r="C80" s="152"/>
      <c r="D80" s="96" t="s">
        <v>22</v>
      </c>
      <c r="E80" s="76">
        <f t="shared" si="32"/>
        <v>531</v>
      </c>
      <c r="F80" s="76">
        <f t="shared" si="32"/>
        <v>531</v>
      </c>
      <c r="G80" s="76">
        <f t="shared" si="32"/>
        <v>531</v>
      </c>
    </row>
    <row r="81" spans="1:7" x14ac:dyDescent="0.25">
      <c r="A81" s="153">
        <v>32</v>
      </c>
      <c r="B81" s="154"/>
      <c r="C81" s="155"/>
      <c r="D81" s="100" t="s">
        <v>30</v>
      </c>
      <c r="E81" s="77">
        <f t="shared" ref="E81:G81" si="33">E82</f>
        <v>531</v>
      </c>
      <c r="F81" s="77">
        <f t="shared" si="33"/>
        <v>531</v>
      </c>
      <c r="G81" s="77">
        <f t="shared" si="33"/>
        <v>531</v>
      </c>
    </row>
    <row r="82" spans="1:7" hidden="1" x14ac:dyDescent="0.25">
      <c r="A82" s="141">
        <v>3238</v>
      </c>
      <c r="B82" s="142">
        <v>3238</v>
      </c>
      <c r="C82" s="143">
        <v>3238</v>
      </c>
      <c r="D82" s="98" t="s">
        <v>62</v>
      </c>
      <c r="E82" s="85">
        <v>531</v>
      </c>
      <c r="F82" s="85">
        <v>531</v>
      </c>
      <c r="G82" s="85">
        <v>531</v>
      </c>
    </row>
    <row r="83" spans="1:7" ht="14.25" hidden="1" customHeight="1" x14ac:dyDescent="0.25">
      <c r="A83" s="144" t="s">
        <v>120</v>
      </c>
      <c r="B83" s="145"/>
      <c r="C83" s="146"/>
      <c r="D83" s="95" t="s">
        <v>121</v>
      </c>
      <c r="E83" s="74">
        <f t="shared" ref="E83:G83" si="34">E84+E93</f>
        <v>0</v>
      </c>
      <c r="F83" s="74">
        <f t="shared" si="34"/>
        <v>0</v>
      </c>
      <c r="G83" s="74">
        <f t="shared" si="34"/>
        <v>0</v>
      </c>
    </row>
    <row r="84" spans="1:7" ht="15" hidden="1" customHeight="1" x14ac:dyDescent="0.25">
      <c r="A84" s="147" t="s">
        <v>116</v>
      </c>
      <c r="B84" s="148"/>
      <c r="C84" s="149"/>
      <c r="D84" s="88" t="s">
        <v>18</v>
      </c>
      <c r="E84" s="75">
        <f t="shared" ref="E84:G84" si="35">E85</f>
        <v>0</v>
      </c>
      <c r="F84" s="75">
        <f t="shared" si="35"/>
        <v>0</v>
      </c>
      <c r="G84" s="75">
        <f t="shared" si="35"/>
        <v>0</v>
      </c>
    </row>
    <row r="85" spans="1:7" hidden="1" x14ac:dyDescent="0.25">
      <c r="A85" s="150">
        <v>3</v>
      </c>
      <c r="B85" s="151"/>
      <c r="C85" s="152"/>
      <c r="D85" s="96" t="s">
        <v>22</v>
      </c>
      <c r="E85" s="76">
        <f t="shared" ref="E85:G85" si="36">E86+E90</f>
        <v>0</v>
      </c>
      <c r="F85" s="76">
        <f t="shared" si="36"/>
        <v>0</v>
      </c>
      <c r="G85" s="76">
        <f t="shared" si="36"/>
        <v>0</v>
      </c>
    </row>
    <row r="86" spans="1:7" hidden="1" x14ac:dyDescent="0.25">
      <c r="A86" s="153">
        <v>31</v>
      </c>
      <c r="B86" s="154"/>
      <c r="C86" s="155"/>
      <c r="D86" s="100" t="s">
        <v>23</v>
      </c>
      <c r="E86" s="77">
        <f t="shared" ref="E86:G86" si="37">SUM(E87:E89)</f>
        <v>0</v>
      </c>
      <c r="F86" s="77">
        <f t="shared" si="37"/>
        <v>0</v>
      </c>
      <c r="G86" s="77">
        <f t="shared" si="37"/>
        <v>0</v>
      </c>
    </row>
    <row r="87" spans="1:7" hidden="1" x14ac:dyDescent="0.25">
      <c r="A87" s="141" t="s">
        <v>168</v>
      </c>
      <c r="B87" s="142"/>
      <c r="C87" s="143"/>
      <c r="D87" s="101" t="s">
        <v>78</v>
      </c>
      <c r="E87" s="64"/>
      <c r="F87" s="64"/>
      <c r="G87" s="65"/>
    </row>
    <row r="88" spans="1:7" hidden="1" x14ac:dyDescent="0.25">
      <c r="A88" s="141" t="s">
        <v>169</v>
      </c>
      <c r="B88" s="142"/>
      <c r="C88" s="143"/>
      <c r="D88" s="101" t="s">
        <v>79</v>
      </c>
      <c r="E88" s="64"/>
      <c r="F88" s="64"/>
      <c r="G88" s="65"/>
    </row>
    <row r="89" spans="1:7" hidden="1" x14ac:dyDescent="0.25">
      <c r="A89" s="141" t="s">
        <v>170</v>
      </c>
      <c r="B89" s="142"/>
      <c r="C89" s="143"/>
      <c r="D89" s="101" t="s">
        <v>80</v>
      </c>
      <c r="E89" s="64"/>
      <c r="F89" s="64"/>
      <c r="G89" s="65"/>
    </row>
    <row r="90" spans="1:7" hidden="1" x14ac:dyDescent="0.25">
      <c r="A90" s="153">
        <v>32</v>
      </c>
      <c r="B90" s="154"/>
      <c r="C90" s="155"/>
      <c r="D90" s="100" t="s">
        <v>30</v>
      </c>
      <c r="E90" s="77">
        <f t="shared" ref="E90:G90" si="38">SUM(E91:E92)</f>
        <v>0</v>
      </c>
      <c r="F90" s="77">
        <f t="shared" si="38"/>
        <v>0</v>
      </c>
      <c r="G90" s="77">
        <f t="shared" si="38"/>
        <v>0</v>
      </c>
    </row>
    <row r="91" spans="1:7" hidden="1" x14ac:dyDescent="0.25">
      <c r="A91" s="141" t="s">
        <v>171</v>
      </c>
      <c r="B91" s="142"/>
      <c r="C91" s="143"/>
      <c r="D91" s="101" t="s">
        <v>50</v>
      </c>
      <c r="E91" s="64"/>
      <c r="F91" s="64"/>
      <c r="G91" s="65"/>
    </row>
    <row r="92" spans="1:7" hidden="1" x14ac:dyDescent="0.25">
      <c r="A92" s="141" t="s">
        <v>172</v>
      </c>
      <c r="B92" s="142"/>
      <c r="C92" s="143"/>
      <c r="D92" s="101" t="s">
        <v>81</v>
      </c>
      <c r="E92" s="64"/>
      <c r="F92" s="64"/>
      <c r="G92" s="65"/>
    </row>
    <row r="93" spans="1:7" ht="15" hidden="1" customHeight="1" x14ac:dyDescent="0.25">
      <c r="A93" s="147" t="s">
        <v>220</v>
      </c>
      <c r="B93" s="148"/>
      <c r="C93" s="149"/>
      <c r="D93" s="88" t="s">
        <v>122</v>
      </c>
      <c r="E93" s="75">
        <f t="shared" ref="E93:G93" si="39">E94</f>
        <v>0</v>
      </c>
      <c r="F93" s="75">
        <f t="shared" si="39"/>
        <v>0</v>
      </c>
      <c r="G93" s="75">
        <f t="shared" si="39"/>
        <v>0</v>
      </c>
    </row>
    <row r="94" spans="1:7" hidden="1" x14ac:dyDescent="0.25">
      <c r="A94" s="150">
        <v>3</v>
      </c>
      <c r="B94" s="151"/>
      <c r="C94" s="152"/>
      <c r="D94" s="96" t="s">
        <v>22</v>
      </c>
      <c r="E94" s="76">
        <f t="shared" ref="E94:G94" si="40">E95+E99</f>
        <v>0</v>
      </c>
      <c r="F94" s="76">
        <f t="shared" si="40"/>
        <v>0</v>
      </c>
      <c r="G94" s="76">
        <f t="shared" si="40"/>
        <v>0</v>
      </c>
    </row>
    <row r="95" spans="1:7" hidden="1" x14ac:dyDescent="0.25">
      <c r="A95" s="153">
        <v>31</v>
      </c>
      <c r="B95" s="154"/>
      <c r="C95" s="155"/>
      <c r="D95" s="100" t="s">
        <v>23</v>
      </c>
      <c r="E95" s="77">
        <f t="shared" ref="E95:G95" si="41">SUM(E96:E98)</f>
        <v>0</v>
      </c>
      <c r="F95" s="77">
        <f t="shared" si="41"/>
        <v>0</v>
      </c>
      <c r="G95" s="77">
        <f t="shared" si="41"/>
        <v>0</v>
      </c>
    </row>
    <row r="96" spans="1:7" hidden="1" x14ac:dyDescent="0.25">
      <c r="A96" s="141" t="s">
        <v>168</v>
      </c>
      <c r="B96" s="142"/>
      <c r="C96" s="143"/>
      <c r="D96" s="101" t="s">
        <v>78</v>
      </c>
      <c r="E96" s="64"/>
      <c r="F96" s="64"/>
      <c r="G96" s="65"/>
    </row>
    <row r="97" spans="1:7" hidden="1" x14ac:dyDescent="0.25">
      <c r="A97" s="141" t="s">
        <v>169</v>
      </c>
      <c r="B97" s="142"/>
      <c r="C97" s="143"/>
      <c r="D97" s="101" t="s">
        <v>79</v>
      </c>
      <c r="E97" s="64"/>
      <c r="F97" s="64"/>
      <c r="G97" s="65"/>
    </row>
    <row r="98" spans="1:7" hidden="1" x14ac:dyDescent="0.25">
      <c r="A98" s="141" t="s">
        <v>170</v>
      </c>
      <c r="B98" s="142"/>
      <c r="C98" s="143"/>
      <c r="D98" s="101" t="s">
        <v>80</v>
      </c>
      <c r="E98" s="64"/>
      <c r="F98" s="64"/>
      <c r="G98" s="65"/>
    </row>
    <row r="99" spans="1:7" hidden="1" x14ac:dyDescent="0.25">
      <c r="A99" s="153">
        <v>32</v>
      </c>
      <c r="B99" s="154"/>
      <c r="C99" s="155"/>
      <c r="D99" s="100" t="s">
        <v>30</v>
      </c>
      <c r="E99" s="77">
        <f t="shared" ref="E99:G99" si="42">SUM(E100:E101)</f>
        <v>0</v>
      </c>
      <c r="F99" s="77">
        <f t="shared" si="42"/>
        <v>0</v>
      </c>
      <c r="G99" s="77">
        <f t="shared" si="42"/>
        <v>0</v>
      </c>
    </row>
    <row r="100" spans="1:7" hidden="1" x14ac:dyDescent="0.25">
      <c r="A100" s="141" t="s">
        <v>171</v>
      </c>
      <c r="B100" s="142"/>
      <c r="C100" s="143"/>
      <c r="D100" s="101" t="s">
        <v>50</v>
      </c>
      <c r="E100" s="64"/>
      <c r="F100" s="64"/>
      <c r="G100" s="65"/>
    </row>
    <row r="101" spans="1:7" hidden="1" x14ac:dyDescent="0.25">
      <c r="A101" s="141" t="s">
        <v>172</v>
      </c>
      <c r="B101" s="142"/>
      <c r="C101" s="143"/>
      <c r="D101" s="101" t="s">
        <v>81</v>
      </c>
      <c r="E101" s="64"/>
      <c r="F101" s="64"/>
      <c r="G101" s="65"/>
    </row>
    <row r="102" spans="1:7" ht="14.25" customHeight="1" x14ac:dyDescent="0.25">
      <c r="A102" s="144" t="s">
        <v>214</v>
      </c>
      <c r="B102" s="145"/>
      <c r="C102" s="146"/>
      <c r="D102" s="95" t="s">
        <v>213</v>
      </c>
      <c r="E102" s="74">
        <f>E103+E112</f>
        <v>33180</v>
      </c>
      <c r="F102" s="74">
        <f t="shared" ref="F102:G102" si="43">F103+F112</f>
        <v>47898.86</v>
      </c>
      <c r="G102" s="74">
        <f t="shared" si="43"/>
        <v>0</v>
      </c>
    </row>
    <row r="103" spans="1:7" ht="15" customHeight="1" x14ac:dyDescent="0.25">
      <c r="A103" s="147" t="s">
        <v>116</v>
      </c>
      <c r="B103" s="148"/>
      <c r="C103" s="149"/>
      <c r="D103" s="88" t="s">
        <v>18</v>
      </c>
      <c r="E103" s="75">
        <f t="shared" ref="E103:G103" si="44">E104</f>
        <v>4977</v>
      </c>
      <c r="F103" s="75">
        <f t="shared" si="44"/>
        <v>6700.44</v>
      </c>
      <c r="G103" s="75">
        <f t="shared" si="44"/>
        <v>0</v>
      </c>
    </row>
    <row r="104" spans="1:7" x14ac:dyDescent="0.25">
      <c r="A104" s="150">
        <v>3</v>
      </c>
      <c r="B104" s="151"/>
      <c r="C104" s="152"/>
      <c r="D104" s="96" t="s">
        <v>22</v>
      </c>
      <c r="E104" s="76">
        <f t="shared" ref="E104:G104" si="45">E105+E109</f>
        <v>4977</v>
      </c>
      <c r="F104" s="76">
        <f t="shared" si="45"/>
        <v>6700.44</v>
      </c>
      <c r="G104" s="76">
        <f t="shared" si="45"/>
        <v>0</v>
      </c>
    </row>
    <row r="105" spans="1:7" x14ac:dyDescent="0.25">
      <c r="A105" s="153">
        <v>31</v>
      </c>
      <c r="B105" s="154"/>
      <c r="C105" s="155"/>
      <c r="D105" s="100" t="s">
        <v>23</v>
      </c>
      <c r="E105" s="77">
        <f>SUM(E106:E108)</f>
        <v>4590</v>
      </c>
      <c r="F105" s="77">
        <f t="shared" ref="F105:G105" si="46">SUM(F106:F108)</f>
        <v>6119.94</v>
      </c>
      <c r="G105" s="77">
        <f t="shared" si="46"/>
        <v>0</v>
      </c>
    </row>
    <row r="106" spans="1:7" hidden="1" x14ac:dyDescent="0.25">
      <c r="A106" s="141" t="s">
        <v>168</v>
      </c>
      <c r="B106" s="142"/>
      <c r="C106" s="143"/>
      <c r="D106" s="101" t="s">
        <v>78</v>
      </c>
      <c r="E106" s="90">
        <f>4000*0.15*6</f>
        <v>3600</v>
      </c>
      <c r="F106" s="64">
        <f>3871.24/4*6</f>
        <v>5806.86</v>
      </c>
      <c r="G106" s="65"/>
    </row>
    <row r="107" spans="1:7" hidden="1" x14ac:dyDescent="0.25">
      <c r="A107" s="141" t="s">
        <v>169</v>
      </c>
      <c r="B107" s="142"/>
      <c r="C107" s="143"/>
      <c r="D107" s="101" t="s">
        <v>79</v>
      </c>
      <c r="E107" s="90">
        <f>300*8*0.15</f>
        <v>360</v>
      </c>
      <c r="F107" s="64">
        <f>186.22/4*6</f>
        <v>279.33</v>
      </c>
      <c r="G107" s="65"/>
    </row>
    <row r="108" spans="1:7" hidden="1" x14ac:dyDescent="0.25">
      <c r="A108" s="141" t="s">
        <v>170</v>
      </c>
      <c r="B108" s="142"/>
      <c r="C108" s="143"/>
      <c r="D108" s="101" t="s">
        <v>80</v>
      </c>
      <c r="E108" s="90">
        <f>700*0.15*6</f>
        <v>630</v>
      </c>
      <c r="F108" s="64">
        <f>22.5/4*6</f>
        <v>33.75</v>
      </c>
      <c r="G108" s="65"/>
    </row>
    <row r="109" spans="1:7" x14ac:dyDescent="0.25">
      <c r="A109" s="153">
        <v>32</v>
      </c>
      <c r="B109" s="154"/>
      <c r="C109" s="155"/>
      <c r="D109" s="100" t="s">
        <v>30</v>
      </c>
      <c r="E109" s="77">
        <f t="shared" ref="E109:G109" si="47">SUM(E110:E111)</f>
        <v>387</v>
      </c>
      <c r="F109" s="77">
        <f t="shared" si="47"/>
        <v>580.5</v>
      </c>
      <c r="G109" s="77">
        <f t="shared" si="47"/>
        <v>0</v>
      </c>
    </row>
    <row r="110" spans="1:7" hidden="1" x14ac:dyDescent="0.25">
      <c r="A110" s="141" t="s">
        <v>171</v>
      </c>
      <c r="B110" s="142"/>
      <c r="C110" s="143"/>
      <c r="D110" s="101" t="s">
        <v>50</v>
      </c>
      <c r="E110" s="90">
        <f>300*0.15</f>
        <v>45</v>
      </c>
      <c r="F110" s="64">
        <f>45/4*6</f>
        <v>67.5</v>
      </c>
      <c r="G110" s="65"/>
    </row>
    <row r="111" spans="1:7" hidden="1" x14ac:dyDescent="0.25">
      <c r="A111" s="141" t="s">
        <v>172</v>
      </c>
      <c r="B111" s="142"/>
      <c r="C111" s="143"/>
      <c r="D111" s="101" t="s">
        <v>81</v>
      </c>
      <c r="E111" s="90">
        <f>380*6*0.15</f>
        <v>342</v>
      </c>
      <c r="F111" s="64">
        <f>342/4*6</f>
        <v>513</v>
      </c>
      <c r="G111" s="65"/>
    </row>
    <row r="112" spans="1:7" ht="15" customHeight="1" x14ac:dyDescent="0.25">
      <c r="A112" s="147" t="s">
        <v>220</v>
      </c>
      <c r="B112" s="148"/>
      <c r="C112" s="149"/>
      <c r="D112" s="88" t="s">
        <v>122</v>
      </c>
      <c r="E112" s="75">
        <f t="shared" ref="E112:G112" si="48">E113</f>
        <v>28203</v>
      </c>
      <c r="F112" s="75">
        <f t="shared" si="48"/>
        <v>41198.42</v>
      </c>
      <c r="G112" s="75">
        <f t="shared" si="48"/>
        <v>0</v>
      </c>
    </row>
    <row r="113" spans="1:7" x14ac:dyDescent="0.25">
      <c r="A113" s="150">
        <v>3</v>
      </c>
      <c r="B113" s="151"/>
      <c r="C113" s="152"/>
      <c r="D113" s="96" t="s">
        <v>22</v>
      </c>
      <c r="E113" s="76">
        <f t="shared" ref="E113:G113" si="49">E114+E118</f>
        <v>28203</v>
      </c>
      <c r="F113" s="76">
        <f t="shared" si="49"/>
        <v>41198.42</v>
      </c>
      <c r="G113" s="76">
        <f t="shared" si="49"/>
        <v>0</v>
      </c>
    </row>
    <row r="114" spans="1:7" x14ac:dyDescent="0.25">
      <c r="A114" s="153">
        <v>31</v>
      </c>
      <c r="B114" s="154"/>
      <c r="C114" s="155"/>
      <c r="D114" s="100" t="s">
        <v>23</v>
      </c>
      <c r="E114" s="77">
        <f t="shared" ref="E114:G114" si="50">SUM(E115:E117)</f>
        <v>26010</v>
      </c>
      <c r="F114" s="77">
        <f t="shared" si="50"/>
        <v>39107.78</v>
      </c>
      <c r="G114" s="77">
        <f t="shared" si="50"/>
        <v>0</v>
      </c>
    </row>
    <row r="115" spans="1:7" hidden="1" x14ac:dyDescent="0.25">
      <c r="A115" s="141" t="s">
        <v>168</v>
      </c>
      <c r="B115" s="142"/>
      <c r="C115" s="143"/>
      <c r="D115" s="101" t="s">
        <v>78</v>
      </c>
      <c r="E115" s="90">
        <f>4000*0.85*6</f>
        <v>20400</v>
      </c>
      <c r="F115" s="64">
        <f>21396.99/4*6</f>
        <v>32095.49</v>
      </c>
      <c r="G115" s="65"/>
    </row>
    <row r="116" spans="1:7" hidden="1" x14ac:dyDescent="0.25">
      <c r="A116" s="141" t="s">
        <v>169</v>
      </c>
      <c r="B116" s="142"/>
      <c r="C116" s="143"/>
      <c r="D116" s="101" t="s">
        <v>79</v>
      </c>
      <c r="E116" s="90">
        <f>300*8*0.85</f>
        <v>2040</v>
      </c>
      <c r="F116" s="64">
        <f>1055.22/4*6</f>
        <v>1582.83</v>
      </c>
      <c r="G116" s="65"/>
    </row>
    <row r="117" spans="1:7" hidden="1" x14ac:dyDescent="0.25">
      <c r="A117" s="141" t="s">
        <v>170</v>
      </c>
      <c r="B117" s="142"/>
      <c r="C117" s="143"/>
      <c r="D117" s="101" t="s">
        <v>80</v>
      </c>
      <c r="E117" s="90">
        <f>700*0.85*6</f>
        <v>3570</v>
      </c>
      <c r="F117" s="64">
        <f>3619.64/4*6</f>
        <v>5429.46</v>
      </c>
      <c r="G117" s="65"/>
    </row>
    <row r="118" spans="1:7" x14ac:dyDescent="0.25">
      <c r="A118" s="153">
        <v>32</v>
      </c>
      <c r="B118" s="154"/>
      <c r="C118" s="155"/>
      <c r="D118" s="100" t="s">
        <v>30</v>
      </c>
      <c r="E118" s="77">
        <f t="shared" ref="E118:G118" si="51">SUM(E119:E120)</f>
        <v>2193</v>
      </c>
      <c r="F118" s="77">
        <f t="shared" si="51"/>
        <v>2090.64</v>
      </c>
      <c r="G118" s="77">
        <f t="shared" si="51"/>
        <v>0</v>
      </c>
    </row>
    <row r="119" spans="1:7" hidden="1" x14ac:dyDescent="0.25">
      <c r="A119" s="141" t="s">
        <v>171</v>
      </c>
      <c r="B119" s="142"/>
      <c r="C119" s="143"/>
      <c r="D119" s="101" t="s">
        <v>50</v>
      </c>
      <c r="E119" s="90">
        <f>300*0.85</f>
        <v>255</v>
      </c>
      <c r="F119" s="64">
        <f>127.5/4*6</f>
        <v>191.25</v>
      </c>
      <c r="G119" s="65"/>
    </row>
    <row r="120" spans="1:7" hidden="1" x14ac:dyDescent="0.25">
      <c r="A120" s="141" t="s">
        <v>172</v>
      </c>
      <c r="B120" s="142"/>
      <c r="C120" s="143"/>
      <c r="D120" s="101" t="s">
        <v>81</v>
      </c>
      <c r="E120" s="90">
        <f>380*6*0.85</f>
        <v>1938</v>
      </c>
      <c r="F120" s="64">
        <f>1266.26/4*6</f>
        <v>1899.39</v>
      </c>
      <c r="G120" s="65"/>
    </row>
    <row r="121" spans="1:7" ht="14.25" customHeight="1" x14ac:dyDescent="0.25">
      <c r="A121" s="144" t="s">
        <v>238</v>
      </c>
      <c r="B121" s="145"/>
      <c r="C121" s="146"/>
      <c r="D121" s="95" t="s">
        <v>215</v>
      </c>
      <c r="E121" s="74">
        <f>E122+E131</f>
        <v>24385.200000000001</v>
      </c>
      <c r="F121" s="74">
        <f>F122+F131</f>
        <v>32947.79</v>
      </c>
      <c r="G121" s="74">
        <f t="shared" ref="G121" si="52">G122+G131</f>
        <v>0</v>
      </c>
    </row>
    <row r="122" spans="1:7" ht="15" customHeight="1" x14ac:dyDescent="0.25">
      <c r="A122" s="147" t="s">
        <v>116</v>
      </c>
      <c r="B122" s="148"/>
      <c r="C122" s="149"/>
      <c r="D122" s="88" t="s">
        <v>18</v>
      </c>
      <c r="E122" s="75">
        <f t="shared" ref="E122:G122" si="53">E123</f>
        <v>3757.8</v>
      </c>
      <c r="F122" s="75">
        <f t="shared" si="53"/>
        <v>4942.18</v>
      </c>
      <c r="G122" s="75">
        <f t="shared" si="53"/>
        <v>0</v>
      </c>
    </row>
    <row r="123" spans="1:7" x14ac:dyDescent="0.25">
      <c r="A123" s="150">
        <v>3</v>
      </c>
      <c r="B123" s="151"/>
      <c r="C123" s="152"/>
      <c r="D123" s="96" t="s">
        <v>22</v>
      </c>
      <c r="E123" s="76">
        <f>E124+E128</f>
        <v>3757.8</v>
      </c>
      <c r="F123" s="76">
        <f>F124+F128</f>
        <v>4942.18</v>
      </c>
      <c r="G123" s="76">
        <f t="shared" ref="G123" si="54">G124+G128</f>
        <v>0</v>
      </c>
    </row>
    <row r="124" spans="1:7" x14ac:dyDescent="0.25">
      <c r="A124" s="153">
        <v>31</v>
      </c>
      <c r="B124" s="154"/>
      <c r="C124" s="155"/>
      <c r="D124" s="100" t="s">
        <v>23</v>
      </c>
      <c r="E124" s="77">
        <f>SUM(E125:E127)</f>
        <v>3462</v>
      </c>
      <c r="F124" s="77">
        <f>SUM(F125:F127)</f>
        <v>4696.22</v>
      </c>
      <c r="G124" s="77">
        <f t="shared" ref="G124" si="55">SUM(G125:G127)</f>
        <v>0</v>
      </c>
    </row>
    <row r="125" spans="1:7" hidden="1" x14ac:dyDescent="0.25">
      <c r="A125" s="141" t="s">
        <v>168</v>
      </c>
      <c r="B125" s="142"/>
      <c r="C125" s="143"/>
      <c r="D125" s="101" t="s">
        <v>78</v>
      </c>
      <c r="E125" s="90">
        <f>4000*0.15*4*1.1</f>
        <v>2640</v>
      </c>
      <c r="F125" s="90">
        <v>3871.24</v>
      </c>
      <c r="G125" s="65"/>
    </row>
    <row r="126" spans="1:7" hidden="1" x14ac:dyDescent="0.25">
      <c r="A126" s="141" t="s">
        <v>169</v>
      </c>
      <c r="B126" s="142"/>
      <c r="C126" s="143"/>
      <c r="D126" s="101" t="s">
        <v>79</v>
      </c>
      <c r="E126" s="90">
        <f>300*8*0.15</f>
        <v>360</v>
      </c>
      <c r="F126" s="90">
        <v>186.22</v>
      </c>
      <c r="G126" s="65"/>
    </row>
    <row r="127" spans="1:7" hidden="1" x14ac:dyDescent="0.25">
      <c r="A127" s="141" t="s">
        <v>170</v>
      </c>
      <c r="B127" s="142"/>
      <c r="C127" s="143"/>
      <c r="D127" s="101" t="s">
        <v>80</v>
      </c>
      <c r="E127" s="90">
        <f>700*0.15*4*1.1</f>
        <v>462</v>
      </c>
      <c r="F127" s="90">
        <v>638.76</v>
      </c>
      <c r="G127" s="65"/>
    </row>
    <row r="128" spans="1:7" x14ac:dyDescent="0.25">
      <c r="A128" s="153">
        <v>32</v>
      </c>
      <c r="B128" s="154"/>
      <c r="C128" s="155"/>
      <c r="D128" s="100" t="s">
        <v>30</v>
      </c>
      <c r="E128" s="77">
        <f t="shared" ref="E128:G128" si="56">SUM(E129:E130)</f>
        <v>295.8</v>
      </c>
      <c r="F128" s="77">
        <f t="shared" si="56"/>
        <v>245.96</v>
      </c>
      <c r="G128" s="77">
        <f t="shared" si="56"/>
        <v>0</v>
      </c>
    </row>
    <row r="129" spans="1:7" hidden="1" x14ac:dyDescent="0.25">
      <c r="A129" s="141" t="s">
        <v>171</v>
      </c>
      <c r="B129" s="142"/>
      <c r="C129" s="143"/>
      <c r="D129" s="101" t="s">
        <v>50</v>
      </c>
      <c r="E129" s="90">
        <f>300*0.15</f>
        <v>45</v>
      </c>
      <c r="F129" s="90">
        <v>22.5</v>
      </c>
      <c r="G129" s="65"/>
    </row>
    <row r="130" spans="1:7" hidden="1" x14ac:dyDescent="0.25">
      <c r="A130" s="141" t="s">
        <v>172</v>
      </c>
      <c r="B130" s="142"/>
      <c r="C130" s="143"/>
      <c r="D130" s="101" t="s">
        <v>81</v>
      </c>
      <c r="E130" s="90">
        <f>380*0.15*4*1.1</f>
        <v>250.8</v>
      </c>
      <c r="F130" s="90">
        <v>223.46</v>
      </c>
      <c r="G130" s="65"/>
    </row>
    <row r="131" spans="1:7" ht="15" customHeight="1" x14ac:dyDescent="0.25">
      <c r="A131" s="147" t="s">
        <v>220</v>
      </c>
      <c r="B131" s="148"/>
      <c r="C131" s="149"/>
      <c r="D131" s="88" t="s">
        <v>122</v>
      </c>
      <c r="E131" s="75">
        <f t="shared" ref="E131:G131" si="57">E132</f>
        <v>20627.400000000001</v>
      </c>
      <c r="F131" s="75">
        <f t="shared" si="57"/>
        <v>28005.61</v>
      </c>
      <c r="G131" s="75">
        <f t="shared" si="57"/>
        <v>0</v>
      </c>
    </row>
    <row r="132" spans="1:7" x14ac:dyDescent="0.25">
      <c r="A132" s="150">
        <v>3</v>
      </c>
      <c r="B132" s="151"/>
      <c r="C132" s="152"/>
      <c r="D132" s="96" t="s">
        <v>22</v>
      </c>
      <c r="E132" s="76">
        <f>E133+E137</f>
        <v>20627.400000000001</v>
      </c>
      <c r="F132" s="76">
        <f>F133+F137</f>
        <v>28005.61</v>
      </c>
      <c r="G132" s="76">
        <f t="shared" ref="G132" si="58">G133+G137</f>
        <v>0</v>
      </c>
    </row>
    <row r="133" spans="1:7" x14ac:dyDescent="0.25">
      <c r="A133" s="153">
        <v>31</v>
      </c>
      <c r="B133" s="154"/>
      <c r="C133" s="155"/>
      <c r="D133" s="100" t="s">
        <v>23</v>
      </c>
      <c r="E133" s="77">
        <f>SUM(E134:E136)</f>
        <v>19162.400000000001</v>
      </c>
      <c r="F133" s="77">
        <f>SUM(F134:F136)</f>
        <v>26611.85</v>
      </c>
      <c r="G133" s="77">
        <f t="shared" ref="G133" si="59">SUM(G134:G136)</f>
        <v>0</v>
      </c>
    </row>
    <row r="134" spans="1:7" hidden="1" x14ac:dyDescent="0.25">
      <c r="A134" s="141" t="s">
        <v>168</v>
      </c>
      <c r="B134" s="142"/>
      <c r="C134" s="143"/>
      <c r="D134" s="101" t="s">
        <v>78</v>
      </c>
      <c r="E134" s="90">
        <f>4000*0.85*4*1.1</f>
        <v>14960</v>
      </c>
      <c r="F134" s="90">
        <v>21936.99</v>
      </c>
      <c r="G134" s="65"/>
    </row>
    <row r="135" spans="1:7" hidden="1" x14ac:dyDescent="0.25">
      <c r="A135" s="141" t="s">
        <v>169</v>
      </c>
      <c r="B135" s="142"/>
      <c r="C135" s="143"/>
      <c r="D135" s="101" t="s">
        <v>79</v>
      </c>
      <c r="E135" s="90">
        <f>233*8*0.85</f>
        <v>1584.4</v>
      </c>
      <c r="F135" s="90">
        <v>1055.22</v>
      </c>
      <c r="G135" s="65"/>
    </row>
    <row r="136" spans="1:7" hidden="1" x14ac:dyDescent="0.25">
      <c r="A136" s="141" t="s">
        <v>170</v>
      </c>
      <c r="B136" s="142"/>
      <c r="C136" s="143"/>
      <c r="D136" s="101" t="s">
        <v>80</v>
      </c>
      <c r="E136" s="90">
        <f>700*0.85*4*1.1</f>
        <v>2618</v>
      </c>
      <c r="F136" s="90">
        <v>3619.64</v>
      </c>
      <c r="G136" s="65"/>
    </row>
    <row r="137" spans="1:7" x14ac:dyDescent="0.25">
      <c r="A137" s="153">
        <v>32</v>
      </c>
      <c r="B137" s="154"/>
      <c r="C137" s="155"/>
      <c r="D137" s="100" t="s">
        <v>30</v>
      </c>
      <c r="E137" s="77">
        <f t="shared" ref="E137:G137" si="60">SUM(E138:E139)</f>
        <v>1465</v>
      </c>
      <c r="F137" s="77">
        <f t="shared" si="60"/>
        <v>1393.76</v>
      </c>
      <c r="G137" s="77">
        <f t="shared" si="60"/>
        <v>0</v>
      </c>
    </row>
    <row r="138" spans="1:7" hidden="1" x14ac:dyDescent="0.25">
      <c r="A138" s="141" t="s">
        <v>171</v>
      </c>
      <c r="B138" s="142"/>
      <c r="C138" s="143"/>
      <c r="D138" s="101" t="s">
        <v>50</v>
      </c>
      <c r="E138" s="90">
        <f>300*0.85</f>
        <v>255</v>
      </c>
      <c r="F138" s="90">
        <v>127.5</v>
      </c>
      <c r="G138" s="65"/>
    </row>
    <row r="139" spans="1:7" hidden="1" x14ac:dyDescent="0.25">
      <c r="A139" s="141" t="s">
        <v>172</v>
      </c>
      <c r="B139" s="142"/>
      <c r="C139" s="143"/>
      <c r="D139" s="101" t="s">
        <v>81</v>
      </c>
      <c r="E139" s="90">
        <f>275*4*1.1</f>
        <v>1210</v>
      </c>
      <c r="F139" s="90">
        <v>1266.26</v>
      </c>
      <c r="G139" s="65"/>
    </row>
    <row r="140" spans="1:7" ht="14.25" customHeight="1" x14ac:dyDescent="0.25">
      <c r="A140" s="144" t="s">
        <v>238</v>
      </c>
      <c r="B140" s="145"/>
      <c r="C140" s="146"/>
      <c r="D140" s="95" t="s">
        <v>240</v>
      </c>
      <c r="E140" s="74">
        <f t="shared" ref="E140:G140" si="61">E141+E150</f>
        <v>0</v>
      </c>
      <c r="F140" s="74">
        <f t="shared" si="61"/>
        <v>0</v>
      </c>
      <c r="G140" s="74">
        <f t="shared" si="61"/>
        <v>33180</v>
      </c>
    </row>
    <row r="141" spans="1:7" ht="15" customHeight="1" x14ac:dyDescent="0.25">
      <c r="A141" s="147" t="s">
        <v>116</v>
      </c>
      <c r="B141" s="148"/>
      <c r="C141" s="149"/>
      <c r="D141" s="88" t="s">
        <v>18</v>
      </c>
      <c r="E141" s="75">
        <f t="shared" ref="E141:G141" si="62">E142</f>
        <v>0</v>
      </c>
      <c r="F141" s="75">
        <f t="shared" si="62"/>
        <v>0</v>
      </c>
      <c r="G141" s="75">
        <f t="shared" si="62"/>
        <v>4977</v>
      </c>
    </row>
    <row r="142" spans="1:7" x14ac:dyDescent="0.25">
      <c r="A142" s="150">
        <v>3</v>
      </c>
      <c r="B142" s="151"/>
      <c r="C142" s="152"/>
      <c r="D142" s="96" t="s">
        <v>22</v>
      </c>
      <c r="E142" s="76">
        <f t="shared" ref="E142:G142" si="63">E143+E147</f>
        <v>0</v>
      </c>
      <c r="F142" s="76">
        <f t="shared" si="63"/>
        <v>0</v>
      </c>
      <c r="G142" s="76">
        <f t="shared" si="63"/>
        <v>4977</v>
      </c>
    </row>
    <row r="143" spans="1:7" x14ac:dyDescent="0.25">
      <c r="A143" s="153">
        <v>31</v>
      </c>
      <c r="B143" s="154"/>
      <c r="C143" s="155"/>
      <c r="D143" s="100" t="s">
        <v>23</v>
      </c>
      <c r="E143" s="77">
        <f t="shared" ref="E143:G143" si="64">SUM(E144:E146)</f>
        <v>0</v>
      </c>
      <c r="F143" s="77">
        <f t="shared" si="64"/>
        <v>0</v>
      </c>
      <c r="G143" s="77">
        <f t="shared" si="64"/>
        <v>4590</v>
      </c>
    </row>
    <row r="144" spans="1:7" hidden="1" x14ac:dyDescent="0.25">
      <c r="A144" s="141" t="s">
        <v>168</v>
      </c>
      <c r="B144" s="142"/>
      <c r="C144" s="143"/>
      <c r="D144" s="101" t="s">
        <v>78</v>
      </c>
      <c r="E144" s="68"/>
      <c r="F144" s="90">
        <v>0</v>
      </c>
      <c r="G144" s="90">
        <f>4000*0.15*6</f>
        <v>3600</v>
      </c>
    </row>
    <row r="145" spans="1:7" hidden="1" x14ac:dyDescent="0.25">
      <c r="A145" s="141" t="s">
        <v>169</v>
      </c>
      <c r="B145" s="142"/>
      <c r="C145" s="143"/>
      <c r="D145" s="101" t="s">
        <v>79</v>
      </c>
      <c r="E145" s="68"/>
      <c r="F145" s="90">
        <v>0</v>
      </c>
      <c r="G145" s="90">
        <f>300*8*0.15</f>
        <v>360</v>
      </c>
    </row>
    <row r="146" spans="1:7" hidden="1" x14ac:dyDescent="0.25">
      <c r="A146" s="141" t="s">
        <v>170</v>
      </c>
      <c r="B146" s="142"/>
      <c r="C146" s="143"/>
      <c r="D146" s="101" t="s">
        <v>80</v>
      </c>
      <c r="E146" s="68"/>
      <c r="F146" s="90">
        <v>0</v>
      </c>
      <c r="G146" s="90">
        <f>700*0.15*6</f>
        <v>630</v>
      </c>
    </row>
    <row r="147" spans="1:7" x14ac:dyDescent="0.25">
      <c r="A147" s="153">
        <v>32</v>
      </c>
      <c r="B147" s="154"/>
      <c r="C147" s="155"/>
      <c r="D147" s="100" t="s">
        <v>30</v>
      </c>
      <c r="E147" s="77">
        <f t="shared" ref="E147:G147" si="65">SUM(E148:E149)</f>
        <v>0</v>
      </c>
      <c r="F147" s="77">
        <f t="shared" si="65"/>
        <v>0</v>
      </c>
      <c r="G147" s="77">
        <f t="shared" si="65"/>
        <v>387</v>
      </c>
    </row>
    <row r="148" spans="1:7" hidden="1" x14ac:dyDescent="0.25">
      <c r="A148" s="141" t="s">
        <v>171</v>
      </c>
      <c r="B148" s="142"/>
      <c r="C148" s="143"/>
      <c r="D148" s="101" t="s">
        <v>50</v>
      </c>
      <c r="E148" s="68"/>
      <c r="F148" s="90">
        <v>0</v>
      </c>
      <c r="G148" s="90">
        <f>300*0.15</f>
        <v>45</v>
      </c>
    </row>
    <row r="149" spans="1:7" hidden="1" x14ac:dyDescent="0.25">
      <c r="A149" s="141" t="s">
        <v>172</v>
      </c>
      <c r="B149" s="142"/>
      <c r="C149" s="143"/>
      <c r="D149" s="101" t="s">
        <v>81</v>
      </c>
      <c r="E149" s="68"/>
      <c r="F149" s="90">
        <v>0</v>
      </c>
      <c r="G149" s="90">
        <f>380*6*0.15</f>
        <v>342</v>
      </c>
    </row>
    <row r="150" spans="1:7" ht="15" customHeight="1" x14ac:dyDescent="0.25">
      <c r="A150" s="147" t="s">
        <v>220</v>
      </c>
      <c r="B150" s="148"/>
      <c r="C150" s="149"/>
      <c r="D150" s="88" t="s">
        <v>122</v>
      </c>
      <c r="E150" s="75">
        <f t="shared" ref="E150:G150" si="66">E151</f>
        <v>0</v>
      </c>
      <c r="F150" s="75">
        <f t="shared" si="66"/>
        <v>0</v>
      </c>
      <c r="G150" s="75">
        <f t="shared" si="66"/>
        <v>28203</v>
      </c>
    </row>
    <row r="151" spans="1:7" x14ac:dyDescent="0.25">
      <c r="A151" s="150">
        <v>3</v>
      </c>
      <c r="B151" s="151"/>
      <c r="C151" s="152"/>
      <c r="D151" s="96" t="s">
        <v>22</v>
      </c>
      <c r="E151" s="76">
        <f t="shared" ref="E151:G151" si="67">E152+E156</f>
        <v>0</v>
      </c>
      <c r="F151" s="76">
        <f t="shared" si="67"/>
        <v>0</v>
      </c>
      <c r="G151" s="76">
        <f t="shared" si="67"/>
        <v>28203</v>
      </c>
    </row>
    <row r="152" spans="1:7" x14ac:dyDescent="0.25">
      <c r="A152" s="153">
        <v>31</v>
      </c>
      <c r="B152" s="154"/>
      <c r="C152" s="155"/>
      <c r="D152" s="100" t="s">
        <v>23</v>
      </c>
      <c r="E152" s="77">
        <f t="shared" ref="E152:G152" si="68">SUM(E153:E155)</f>
        <v>0</v>
      </c>
      <c r="F152" s="77">
        <f t="shared" si="68"/>
        <v>0</v>
      </c>
      <c r="G152" s="77">
        <f t="shared" si="68"/>
        <v>26010</v>
      </c>
    </row>
    <row r="153" spans="1:7" hidden="1" x14ac:dyDescent="0.25">
      <c r="A153" s="141" t="s">
        <v>168</v>
      </c>
      <c r="B153" s="142"/>
      <c r="C153" s="143"/>
      <c r="D153" s="101" t="s">
        <v>78</v>
      </c>
      <c r="E153" s="68"/>
      <c r="F153" s="90">
        <v>0</v>
      </c>
      <c r="G153" s="90">
        <f>4000*0.85*6</f>
        <v>20400</v>
      </c>
    </row>
    <row r="154" spans="1:7" hidden="1" x14ac:dyDescent="0.25">
      <c r="A154" s="141" t="s">
        <v>169</v>
      </c>
      <c r="B154" s="142"/>
      <c r="C154" s="143"/>
      <c r="D154" s="101" t="s">
        <v>79</v>
      </c>
      <c r="E154" s="68"/>
      <c r="F154" s="90">
        <v>0</v>
      </c>
      <c r="G154" s="90">
        <f>300*8*0.85</f>
        <v>2040</v>
      </c>
    </row>
    <row r="155" spans="1:7" hidden="1" x14ac:dyDescent="0.25">
      <c r="A155" s="141" t="s">
        <v>170</v>
      </c>
      <c r="B155" s="142"/>
      <c r="C155" s="143"/>
      <c r="D155" s="101" t="s">
        <v>80</v>
      </c>
      <c r="E155" s="68"/>
      <c r="F155" s="90">
        <v>0</v>
      </c>
      <c r="G155" s="90">
        <f>700*0.85*6</f>
        <v>3570</v>
      </c>
    </row>
    <row r="156" spans="1:7" x14ac:dyDescent="0.25">
      <c r="A156" s="153">
        <v>32</v>
      </c>
      <c r="B156" s="154"/>
      <c r="C156" s="155"/>
      <c r="D156" s="100" t="s">
        <v>30</v>
      </c>
      <c r="E156" s="77">
        <f t="shared" ref="E156:F156" si="69">SUM(E157:E158)</f>
        <v>0</v>
      </c>
      <c r="F156" s="77">
        <f t="shared" si="69"/>
        <v>0</v>
      </c>
      <c r="G156" s="77">
        <f>SUM(G157:G158)</f>
        <v>2193</v>
      </c>
    </row>
    <row r="157" spans="1:7" hidden="1" x14ac:dyDescent="0.25">
      <c r="A157" s="141" t="s">
        <v>171</v>
      </c>
      <c r="B157" s="142"/>
      <c r="C157" s="143"/>
      <c r="D157" s="101" t="s">
        <v>50</v>
      </c>
      <c r="E157" s="68"/>
      <c r="F157" s="90">
        <v>0</v>
      </c>
      <c r="G157" s="90">
        <f>300*0.85</f>
        <v>255</v>
      </c>
    </row>
    <row r="158" spans="1:7" hidden="1" x14ac:dyDescent="0.25">
      <c r="A158" s="141" t="s">
        <v>172</v>
      </c>
      <c r="B158" s="142"/>
      <c r="C158" s="143"/>
      <c r="D158" s="101" t="s">
        <v>81</v>
      </c>
      <c r="E158" s="68"/>
      <c r="F158" s="90">
        <v>0</v>
      </c>
      <c r="G158" s="90">
        <f>380*6*0.85</f>
        <v>1938</v>
      </c>
    </row>
    <row r="159" spans="1:7" ht="14.25" customHeight="1" x14ac:dyDescent="0.25">
      <c r="A159" s="144" t="s">
        <v>238</v>
      </c>
      <c r="B159" s="145"/>
      <c r="C159" s="146"/>
      <c r="D159" s="95" t="s">
        <v>239</v>
      </c>
      <c r="E159" s="87">
        <f t="shared" ref="E159:G159" si="70">E160+E169</f>
        <v>0</v>
      </c>
      <c r="F159" s="87">
        <f t="shared" si="70"/>
        <v>0</v>
      </c>
      <c r="G159" s="87">
        <f t="shared" si="70"/>
        <v>24385.200000000001</v>
      </c>
    </row>
    <row r="160" spans="1:7" ht="15" customHeight="1" x14ac:dyDescent="0.25">
      <c r="A160" s="147" t="s">
        <v>116</v>
      </c>
      <c r="B160" s="148"/>
      <c r="C160" s="149"/>
      <c r="D160" s="88" t="s">
        <v>18</v>
      </c>
      <c r="E160" s="88">
        <f t="shared" ref="E160:G160" si="71">E161</f>
        <v>0</v>
      </c>
      <c r="F160" s="88">
        <f t="shared" si="71"/>
        <v>0</v>
      </c>
      <c r="G160" s="88">
        <f t="shared" si="71"/>
        <v>3757.8</v>
      </c>
    </row>
    <row r="161" spans="1:7" x14ac:dyDescent="0.25">
      <c r="A161" s="150">
        <v>3</v>
      </c>
      <c r="B161" s="151"/>
      <c r="C161" s="152"/>
      <c r="D161" s="96" t="s">
        <v>22</v>
      </c>
      <c r="E161" s="89">
        <f t="shared" ref="E161:G161" si="72">E162+E166</f>
        <v>0</v>
      </c>
      <c r="F161" s="89">
        <f t="shared" si="72"/>
        <v>0</v>
      </c>
      <c r="G161" s="89">
        <f t="shared" si="72"/>
        <v>3757.8</v>
      </c>
    </row>
    <row r="162" spans="1:7" x14ac:dyDescent="0.25">
      <c r="A162" s="153">
        <v>31</v>
      </c>
      <c r="B162" s="154"/>
      <c r="C162" s="155"/>
      <c r="D162" s="100" t="s">
        <v>23</v>
      </c>
      <c r="E162" s="86">
        <f t="shared" ref="E162:G162" si="73">SUM(E163:E165)</f>
        <v>0</v>
      </c>
      <c r="F162" s="86">
        <f t="shared" si="73"/>
        <v>0</v>
      </c>
      <c r="G162" s="86">
        <f t="shared" si="73"/>
        <v>3462</v>
      </c>
    </row>
    <row r="163" spans="1:7" hidden="1" x14ac:dyDescent="0.25">
      <c r="A163" s="141" t="s">
        <v>168</v>
      </c>
      <c r="B163" s="142"/>
      <c r="C163" s="143"/>
      <c r="D163" s="101" t="s">
        <v>78</v>
      </c>
      <c r="E163" s="64"/>
      <c r="F163" s="64"/>
      <c r="G163" s="90">
        <f>4000*0.15*4*1.1</f>
        <v>2640</v>
      </c>
    </row>
    <row r="164" spans="1:7" hidden="1" x14ac:dyDescent="0.25">
      <c r="A164" s="141" t="s">
        <v>169</v>
      </c>
      <c r="B164" s="142"/>
      <c r="C164" s="143"/>
      <c r="D164" s="101" t="s">
        <v>79</v>
      </c>
      <c r="E164" s="64"/>
      <c r="F164" s="64"/>
      <c r="G164" s="90">
        <f>300*8*0.15</f>
        <v>360</v>
      </c>
    </row>
    <row r="165" spans="1:7" hidden="1" x14ac:dyDescent="0.25">
      <c r="A165" s="141" t="s">
        <v>170</v>
      </c>
      <c r="B165" s="142"/>
      <c r="C165" s="143"/>
      <c r="D165" s="101" t="s">
        <v>80</v>
      </c>
      <c r="E165" s="64"/>
      <c r="F165" s="64"/>
      <c r="G165" s="90">
        <f>700*0.15*4*1.1</f>
        <v>462</v>
      </c>
    </row>
    <row r="166" spans="1:7" x14ac:dyDescent="0.25">
      <c r="A166" s="153">
        <v>32</v>
      </c>
      <c r="B166" s="154"/>
      <c r="C166" s="155"/>
      <c r="D166" s="100" t="s">
        <v>30</v>
      </c>
      <c r="E166" s="86">
        <f t="shared" ref="E166:G166" si="74">SUM(E167:E168)</f>
        <v>0</v>
      </c>
      <c r="F166" s="86">
        <f t="shared" si="74"/>
        <v>0</v>
      </c>
      <c r="G166" s="77">
        <f t="shared" si="74"/>
        <v>295.8</v>
      </c>
    </row>
    <row r="167" spans="1:7" hidden="1" x14ac:dyDescent="0.25">
      <c r="A167" s="141" t="s">
        <v>171</v>
      </c>
      <c r="B167" s="142"/>
      <c r="C167" s="143"/>
      <c r="D167" s="101" t="s">
        <v>50</v>
      </c>
      <c r="E167" s="64"/>
      <c r="F167" s="64"/>
      <c r="G167" s="90">
        <f>300*0.15</f>
        <v>45</v>
      </c>
    </row>
    <row r="168" spans="1:7" hidden="1" x14ac:dyDescent="0.25">
      <c r="A168" s="141" t="s">
        <v>172</v>
      </c>
      <c r="B168" s="142"/>
      <c r="C168" s="143"/>
      <c r="D168" s="101" t="s">
        <v>81</v>
      </c>
      <c r="E168" s="64"/>
      <c r="F168" s="64"/>
      <c r="G168" s="90">
        <f>380*0.15*4*1.1</f>
        <v>250.8</v>
      </c>
    </row>
    <row r="169" spans="1:7" ht="15" customHeight="1" x14ac:dyDescent="0.25">
      <c r="A169" s="147" t="s">
        <v>220</v>
      </c>
      <c r="B169" s="148"/>
      <c r="C169" s="149"/>
      <c r="D169" s="88" t="s">
        <v>122</v>
      </c>
      <c r="E169" s="88">
        <f t="shared" ref="E169:G169" si="75">E170</f>
        <v>0</v>
      </c>
      <c r="F169" s="88">
        <f t="shared" si="75"/>
        <v>0</v>
      </c>
      <c r="G169" s="88">
        <f t="shared" si="75"/>
        <v>20627.400000000001</v>
      </c>
    </row>
    <row r="170" spans="1:7" x14ac:dyDescent="0.25">
      <c r="A170" s="150">
        <v>3</v>
      </c>
      <c r="B170" s="151"/>
      <c r="C170" s="152"/>
      <c r="D170" s="96" t="s">
        <v>22</v>
      </c>
      <c r="E170" s="89">
        <f t="shared" ref="E170:G170" si="76">E171+E175</f>
        <v>0</v>
      </c>
      <c r="F170" s="89">
        <f t="shared" si="76"/>
        <v>0</v>
      </c>
      <c r="G170" s="89">
        <f t="shared" si="76"/>
        <v>20627.400000000001</v>
      </c>
    </row>
    <row r="171" spans="1:7" x14ac:dyDescent="0.25">
      <c r="A171" s="153">
        <v>31</v>
      </c>
      <c r="B171" s="154"/>
      <c r="C171" s="155"/>
      <c r="D171" s="100" t="s">
        <v>23</v>
      </c>
      <c r="E171" s="86">
        <f t="shared" ref="E171:G171" si="77">SUM(E172:E174)</f>
        <v>0</v>
      </c>
      <c r="F171" s="86">
        <f t="shared" si="77"/>
        <v>0</v>
      </c>
      <c r="G171" s="86">
        <f t="shared" si="77"/>
        <v>19162.400000000001</v>
      </c>
    </row>
    <row r="172" spans="1:7" hidden="1" x14ac:dyDescent="0.25">
      <c r="A172" s="141" t="s">
        <v>168</v>
      </c>
      <c r="B172" s="142"/>
      <c r="C172" s="143"/>
      <c r="D172" s="101" t="s">
        <v>78</v>
      </c>
      <c r="E172" s="64"/>
      <c r="F172" s="64"/>
      <c r="G172" s="90">
        <f>4000*0.85*4*1.1</f>
        <v>14960</v>
      </c>
    </row>
    <row r="173" spans="1:7" hidden="1" x14ac:dyDescent="0.25">
      <c r="A173" s="141" t="s">
        <v>169</v>
      </c>
      <c r="B173" s="142"/>
      <c r="C173" s="143"/>
      <c r="D173" s="101" t="s">
        <v>79</v>
      </c>
      <c r="E173" s="64"/>
      <c r="F173" s="64"/>
      <c r="G173" s="90">
        <f>233*8*0.85</f>
        <v>1584.4</v>
      </c>
    </row>
    <row r="174" spans="1:7" hidden="1" x14ac:dyDescent="0.25">
      <c r="A174" s="141" t="s">
        <v>170</v>
      </c>
      <c r="B174" s="142"/>
      <c r="C174" s="143"/>
      <c r="D174" s="101" t="s">
        <v>80</v>
      </c>
      <c r="E174" s="64"/>
      <c r="F174" s="64"/>
      <c r="G174" s="90">
        <f>700*0.85*4*1.1</f>
        <v>2618</v>
      </c>
    </row>
    <row r="175" spans="1:7" x14ac:dyDescent="0.25">
      <c r="A175" s="153">
        <v>32</v>
      </c>
      <c r="B175" s="154"/>
      <c r="C175" s="155"/>
      <c r="D175" s="100" t="s">
        <v>30</v>
      </c>
      <c r="E175" s="77">
        <f t="shared" ref="E175" si="78">SUM(E176:E177)</f>
        <v>0</v>
      </c>
      <c r="F175" s="77">
        <f t="shared" ref="F175:G175" si="79">SUM(F176:F177)</f>
        <v>0</v>
      </c>
      <c r="G175" s="77">
        <f t="shared" si="79"/>
        <v>1465</v>
      </c>
    </row>
    <row r="176" spans="1:7" hidden="1" x14ac:dyDescent="0.25">
      <c r="A176" s="141" t="s">
        <v>171</v>
      </c>
      <c r="B176" s="142"/>
      <c r="C176" s="143"/>
      <c r="D176" s="101" t="s">
        <v>50</v>
      </c>
      <c r="E176" s="68"/>
      <c r="F176" s="64"/>
      <c r="G176" s="90">
        <f>300*0.85</f>
        <v>255</v>
      </c>
    </row>
    <row r="177" spans="1:15" hidden="1" x14ac:dyDescent="0.25">
      <c r="A177" s="141" t="s">
        <v>172</v>
      </c>
      <c r="B177" s="142"/>
      <c r="C177" s="143"/>
      <c r="D177" s="101" t="s">
        <v>81</v>
      </c>
      <c r="E177" s="68"/>
      <c r="F177" s="64"/>
      <c r="G177" s="90">
        <f>275*4*1.1</f>
        <v>1210</v>
      </c>
    </row>
    <row r="178" spans="1:15" x14ac:dyDescent="0.25">
      <c r="A178" s="159" t="s">
        <v>205</v>
      </c>
      <c r="B178" s="160"/>
      <c r="C178" s="161"/>
      <c r="D178" s="99" t="s">
        <v>82</v>
      </c>
      <c r="E178" s="79">
        <f>E179+E186+E191</f>
        <v>0</v>
      </c>
      <c r="F178" s="79">
        <f>F179+F186+F191+F196</f>
        <v>10849.03</v>
      </c>
      <c r="G178" s="79">
        <f>G179+G186+G191</f>
        <v>0</v>
      </c>
      <c r="J178" s="55"/>
      <c r="K178" s="55"/>
      <c r="L178" s="55"/>
      <c r="M178" s="55"/>
      <c r="N178" s="55"/>
      <c r="O178" s="55"/>
    </row>
    <row r="179" spans="1:15" ht="15" customHeight="1" x14ac:dyDescent="0.25">
      <c r="A179" s="144" t="s">
        <v>206</v>
      </c>
      <c r="B179" s="145"/>
      <c r="C179" s="146"/>
      <c r="D179" s="95" t="s">
        <v>83</v>
      </c>
      <c r="E179" s="74">
        <f t="shared" ref="E179:G179" si="80">E180</f>
        <v>0</v>
      </c>
      <c r="F179" s="74">
        <f t="shared" si="80"/>
        <v>8824.0300000000007</v>
      </c>
      <c r="G179" s="74">
        <f t="shared" si="80"/>
        <v>0</v>
      </c>
    </row>
    <row r="180" spans="1:15" ht="15" customHeight="1" x14ac:dyDescent="0.25">
      <c r="A180" s="147" t="s">
        <v>116</v>
      </c>
      <c r="B180" s="148"/>
      <c r="C180" s="149"/>
      <c r="D180" s="88" t="s">
        <v>18</v>
      </c>
      <c r="E180" s="75">
        <f t="shared" ref="E180:G180" si="81">E181</f>
        <v>0</v>
      </c>
      <c r="F180" s="75">
        <f t="shared" si="81"/>
        <v>8824.0300000000007</v>
      </c>
      <c r="G180" s="75">
        <f t="shared" si="81"/>
        <v>0</v>
      </c>
    </row>
    <row r="181" spans="1:15" ht="25.5" x14ac:dyDescent="0.25">
      <c r="A181" s="150">
        <v>4</v>
      </c>
      <c r="B181" s="151"/>
      <c r="C181" s="152"/>
      <c r="D181" s="96" t="s">
        <v>24</v>
      </c>
      <c r="E181" s="76">
        <f t="shared" ref="E181:G181" si="82">E182</f>
        <v>0</v>
      </c>
      <c r="F181" s="76">
        <f t="shared" si="82"/>
        <v>8824.0300000000007</v>
      </c>
      <c r="G181" s="76">
        <f t="shared" si="82"/>
        <v>0</v>
      </c>
    </row>
    <row r="182" spans="1:15" ht="25.5" x14ac:dyDescent="0.25">
      <c r="A182" s="153">
        <v>42</v>
      </c>
      <c r="B182" s="154"/>
      <c r="C182" s="155"/>
      <c r="D182" s="100" t="s">
        <v>198</v>
      </c>
      <c r="E182" s="77">
        <f>SUM(E183:E185)</f>
        <v>0</v>
      </c>
      <c r="F182" s="77">
        <f>SUM(F183:F185)</f>
        <v>8824.0300000000007</v>
      </c>
      <c r="G182" s="77">
        <f>SUM(G183:G185)</f>
        <v>0</v>
      </c>
    </row>
    <row r="183" spans="1:15" hidden="1" x14ac:dyDescent="0.25">
      <c r="A183" s="141" t="s">
        <v>176</v>
      </c>
      <c r="B183" s="142"/>
      <c r="C183" s="143"/>
      <c r="D183" s="98" t="s">
        <v>97</v>
      </c>
      <c r="E183" s="64"/>
      <c r="F183" s="64">
        <f>1006.84+6274.03</f>
        <v>7280.87</v>
      </c>
      <c r="G183" s="65"/>
    </row>
    <row r="184" spans="1:15" hidden="1" x14ac:dyDescent="0.25">
      <c r="A184" s="141" t="s">
        <v>177</v>
      </c>
      <c r="B184" s="142"/>
      <c r="C184" s="143"/>
      <c r="D184" s="98" t="s">
        <v>98</v>
      </c>
      <c r="E184" s="64">
        <v>0</v>
      </c>
      <c r="F184" s="64">
        <v>1543.16</v>
      </c>
      <c r="G184" s="65"/>
    </row>
    <row r="185" spans="1:15" hidden="1" x14ac:dyDescent="0.25">
      <c r="A185" s="141" t="s">
        <v>178</v>
      </c>
      <c r="B185" s="142"/>
      <c r="C185" s="143"/>
      <c r="D185" s="98" t="s">
        <v>227</v>
      </c>
      <c r="E185" s="64"/>
      <c r="F185" s="64"/>
      <c r="G185" s="65"/>
    </row>
    <row r="186" spans="1:15" ht="15" customHeight="1" x14ac:dyDescent="0.25">
      <c r="A186" s="144" t="s">
        <v>207</v>
      </c>
      <c r="B186" s="145"/>
      <c r="C186" s="146"/>
      <c r="D186" s="95" t="s">
        <v>211</v>
      </c>
      <c r="E186" s="74">
        <f t="shared" ref="E186:G186" si="83">E187</f>
        <v>0</v>
      </c>
      <c r="F186" s="74">
        <f t="shared" si="83"/>
        <v>1125</v>
      </c>
      <c r="G186" s="74">
        <f t="shared" si="83"/>
        <v>0</v>
      </c>
    </row>
    <row r="187" spans="1:15" ht="15" customHeight="1" x14ac:dyDescent="0.25">
      <c r="A187" s="147" t="s">
        <v>116</v>
      </c>
      <c r="B187" s="148"/>
      <c r="C187" s="149"/>
      <c r="D187" s="88" t="s">
        <v>18</v>
      </c>
      <c r="E187" s="75">
        <f t="shared" ref="E187:G187" si="84">E188</f>
        <v>0</v>
      </c>
      <c r="F187" s="75">
        <f t="shared" si="84"/>
        <v>1125</v>
      </c>
      <c r="G187" s="75">
        <f t="shared" si="84"/>
        <v>0</v>
      </c>
    </row>
    <row r="188" spans="1:15" ht="25.5" x14ac:dyDescent="0.25">
      <c r="A188" s="150">
        <v>4</v>
      </c>
      <c r="B188" s="151"/>
      <c r="C188" s="152"/>
      <c r="D188" s="96" t="s">
        <v>24</v>
      </c>
      <c r="E188" s="76">
        <f t="shared" ref="E188:G188" si="85">E189</f>
        <v>0</v>
      </c>
      <c r="F188" s="76">
        <f t="shared" si="85"/>
        <v>1125</v>
      </c>
      <c r="G188" s="76">
        <f t="shared" si="85"/>
        <v>0</v>
      </c>
    </row>
    <row r="189" spans="1:15" ht="25.5" x14ac:dyDescent="0.25">
      <c r="A189" s="153">
        <v>45</v>
      </c>
      <c r="B189" s="154"/>
      <c r="C189" s="155"/>
      <c r="D189" s="100" t="s">
        <v>228</v>
      </c>
      <c r="E189" s="77">
        <f t="shared" ref="E189:G189" si="86">E190</f>
        <v>0</v>
      </c>
      <c r="F189" s="77">
        <f t="shared" si="86"/>
        <v>1125</v>
      </c>
      <c r="G189" s="77">
        <f t="shared" si="86"/>
        <v>0</v>
      </c>
    </row>
    <row r="190" spans="1:15" ht="25.5" hidden="1" x14ac:dyDescent="0.25">
      <c r="A190" s="141" t="s">
        <v>201</v>
      </c>
      <c r="B190" s="142"/>
      <c r="C190" s="143"/>
      <c r="D190" s="98" t="s">
        <v>200</v>
      </c>
      <c r="E190" s="64"/>
      <c r="F190" s="64">
        <f>1125</f>
        <v>1125</v>
      </c>
      <c r="G190" s="65"/>
    </row>
    <row r="191" spans="1:15" ht="15" customHeight="1" x14ac:dyDescent="0.25">
      <c r="A191" s="144" t="s">
        <v>229</v>
      </c>
      <c r="B191" s="145"/>
      <c r="C191" s="146"/>
      <c r="D191" s="95" t="s">
        <v>230</v>
      </c>
      <c r="E191" s="74">
        <f t="shared" ref="E191:G191" si="87">E192</f>
        <v>0</v>
      </c>
      <c r="F191" s="74">
        <f t="shared" si="87"/>
        <v>0</v>
      </c>
      <c r="G191" s="74">
        <f t="shared" si="87"/>
        <v>0</v>
      </c>
    </row>
    <row r="192" spans="1:15" ht="15" customHeight="1" x14ac:dyDescent="0.25">
      <c r="A192" s="147" t="s">
        <v>116</v>
      </c>
      <c r="B192" s="148"/>
      <c r="C192" s="149"/>
      <c r="D192" s="88" t="s">
        <v>18</v>
      </c>
      <c r="E192" s="75">
        <f t="shared" ref="E192:G192" si="88">E193</f>
        <v>0</v>
      </c>
      <c r="F192" s="75">
        <f t="shared" si="88"/>
        <v>0</v>
      </c>
      <c r="G192" s="75">
        <f t="shared" si="88"/>
        <v>0</v>
      </c>
    </row>
    <row r="193" spans="1:15" x14ac:dyDescent="0.25">
      <c r="A193" s="150">
        <v>3</v>
      </c>
      <c r="B193" s="151"/>
      <c r="C193" s="152"/>
      <c r="D193" s="96" t="s">
        <v>231</v>
      </c>
      <c r="E193" s="76">
        <f t="shared" ref="E193:G193" si="89">E194</f>
        <v>0</v>
      </c>
      <c r="F193" s="76">
        <f t="shared" si="89"/>
        <v>0</v>
      </c>
      <c r="G193" s="76">
        <f t="shared" si="89"/>
        <v>0</v>
      </c>
    </row>
    <row r="194" spans="1:15" x14ac:dyDescent="0.25">
      <c r="A194" s="153">
        <v>31</v>
      </c>
      <c r="B194" s="154"/>
      <c r="C194" s="155"/>
      <c r="D194" s="100" t="s">
        <v>30</v>
      </c>
      <c r="E194" s="77">
        <f t="shared" ref="E194:G194" si="90">E195</f>
        <v>0</v>
      </c>
      <c r="F194" s="77">
        <f t="shared" si="90"/>
        <v>0</v>
      </c>
      <c r="G194" s="77">
        <f t="shared" si="90"/>
        <v>0</v>
      </c>
    </row>
    <row r="195" spans="1:15" hidden="1" x14ac:dyDescent="0.25">
      <c r="A195" s="141" t="s">
        <v>188</v>
      </c>
      <c r="B195" s="142"/>
      <c r="C195" s="143"/>
      <c r="D195" s="98" t="s">
        <v>87</v>
      </c>
      <c r="E195" s="64"/>
      <c r="F195" s="64"/>
      <c r="G195" s="65"/>
    </row>
    <row r="196" spans="1:15" ht="15" customHeight="1" x14ac:dyDescent="0.25">
      <c r="A196" s="144" t="s">
        <v>246</v>
      </c>
      <c r="B196" s="145"/>
      <c r="C196" s="146"/>
      <c r="D196" s="95" t="s">
        <v>247</v>
      </c>
      <c r="E196" s="74">
        <f t="shared" ref="E196:G199" si="91">E197</f>
        <v>0</v>
      </c>
      <c r="F196" s="74">
        <f t="shared" si="91"/>
        <v>900</v>
      </c>
      <c r="G196" s="74">
        <f t="shared" si="91"/>
        <v>0</v>
      </c>
    </row>
    <row r="197" spans="1:15" ht="15" customHeight="1" x14ac:dyDescent="0.25">
      <c r="A197" s="147" t="s">
        <v>116</v>
      </c>
      <c r="B197" s="148"/>
      <c r="C197" s="149"/>
      <c r="D197" s="88" t="s">
        <v>18</v>
      </c>
      <c r="E197" s="75">
        <f t="shared" si="91"/>
        <v>0</v>
      </c>
      <c r="F197" s="75">
        <f t="shared" si="91"/>
        <v>900</v>
      </c>
      <c r="G197" s="75">
        <f t="shared" si="91"/>
        <v>0</v>
      </c>
    </row>
    <row r="198" spans="1:15" x14ac:dyDescent="0.25">
      <c r="A198" s="150">
        <v>3</v>
      </c>
      <c r="B198" s="151"/>
      <c r="C198" s="152"/>
      <c r="D198" s="110" t="s">
        <v>231</v>
      </c>
      <c r="E198" s="76">
        <f t="shared" si="91"/>
        <v>0</v>
      </c>
      <c r="F198" s="76">
        <f t="shared" si="91"/>
        <v>900</v>
      </c>
      <c r="G198" s="76">
        <f t="shared" si="91"/>
        <v>0</v>
      </c>
    </row>
    <row r="199" spans="1:15" ht="25.5" x14ac:dyDescent="0.25">
      <c r="A199" s="153">
        <v>42</v>
      </c>
      <c r="B199" s="154"/>
      <c r="C199" s="155"/>
      <c r="D199" s="100" t="s">
        <v>198</v>
      </c>
      <c r="E199" s="77">
        <f t="shared" si="91"/>
        <v>0</v>
      </c>
      <c r="F199" s="77">
        <f t="shared" si="91"/>
        <v>900</v>
      </c>
      <c r="G199" s="77">
        <f t="shared" si="91"/>
        <v>0</v>
      </c>
    </row>
    <row r="200" spans="1:15" hidden="1" x14ac:dyDescent="0.25">
      <c r="A200" s="141" t="s">
        <v>179</v>
      </c>
      <c r="B200" s="142"/>
      <c r="C200" s="143"/>
      <c r="D200" s="98" t="s">
        <v>248</v>
      </c>
      <c r="E200" s="64"/>
      <c r="F200" s="64">
        <v>900</v>
      </c>
      <c r="G200" s="65"/>
    </row>
    <row r="201" spans="1:15" ht="24" x14ac:dyDescent="0.25">
      <c r="A201" s="159" t="s">
        <v>208</v>
      </c>
      <c r="B201" s="160"/>
      <c r="C201" s="161"/>
      <c r="D201" s="99" t="s">
        <v>85</v>
      </c>
      <c r="E201" s="79">
        <f t="shared" ref="E201:G201" si="92">E202</f>
        <v>0</v>
      </c>
      <c r="F201" s="79">
        <f t="shared" si="92"/>
        <v>10345.85</v>
      </c>
      <c r="G201" s="79">
        <f t="shared" si="92"/>
        <v>0</v>
      </c>
      <c r="J201" s="55"/>
      <c r="K201" s="55"/>
      <c r="L201" s="55"/>
      <c r="M201" s="55"/>
      <c r="N201" s="55"/>
      <c r="O201" s="55"/>
    </row>
    <row r="202" spans="1:15" ht="28.5" customHeight="1" x14ac:dyDescent="0.25">
      <c r="A202" s="144" t="s">
        <v>209</v>
      </c>
      <c r="B202" s="145"/>
      <c r="C202" s="146"/>
      <c r="D202" s="95" t="s">
        <v>210</v>
      </c>
      <c r="E202" s="74">
        <f t="shared" ref="E202:G202" si="93">E203</f>
        <v>0</v>
      </c>
      <c r="F202" s="74">
        <f t="shared" si="93"/>
        <v>10345.85</v>
      </c>
      <c r="G202" s="74">
        <f t="shared" si="93"/>
        <v>0</v>
      </c>
    </row>
    <row r="203" spans="1:15" ht="15" customHeight="1" x14ac:dyDescent="0.25">
      <c r="A203" s="147" t="s">
        <v>116</v>
      </c>
      <c r="B203" s="148"/>
      <c r="C203" s="149"/>
      <c r="D203" s="88" t="s">
        <v>18</v>
      </c>
      <c r="E203" s="75">
        <f t="shared" ref="E203:G203" si="94">E204</f>
        <v>0</v>
      </c>
      <c r="F203" s="75">
        <f t="shared" si="94"/>
        <v>10345.85</v>
      </c>
      <c r="G203" s="75">
        <f t="shared" si="94"/>
        <v>0</v>
      </c>
    </row>
    <row r="204" spans="1:15" x14ac:dyDescent="0.25">
      <c r="A204" s="150">
        <v>3</v>
      </c>
      <c r="B204" s="151"/>
      <c r="C204" s="152"/>
      <c r="D204" s="96" t="s">
        <v>22</v>
      </c>
      <c r="E204" s="76">
        <f t="shared" ref="E204:G204" si="95">E205</f>
        <v>0</v>
      </c>
      <c r="F204" s="76">
        <f t="shared" si="95"/>
        <v>10345.85</v>
      </c>
      <c r="G204" s="76">
        <f t="shared" si="95"/>
        <v>0</v>
      </c>
    </row>
    <row r="205" spans="1:15" ht="25.5" x14ac:dyDescent="0.25">
      <c r="A205" s="153">
        <v>32</v>
      </c>
      <c r="B205" s="154"/>
      <c r="C205" s="155"/>
      <c r="D205" s="100" t="s">
        <v>198</v>
      </c>
      <c r="E205" s="77">
        <f t="shared" ref="E205:G205" si="96">E206</f>
        <v>0</v>
      </c>
      <c r="F205" s="77">
        <f t="shared" si="96"/>
        <v>10345.85</v>
      </c>
      <c r="G205" s="77">
        <f t="shared" si="96"/>
        <v>0</v>
      </c>
    </row>
    <row r="206" spans="1:15" ht="25.5" hidden="1" x14ac:dyDescent="0.25">
      <c r="A206" s="141" t="s">
        <v>174</v>
      </c>
      <c r="B206" s="142"/>
      <c r="C206" s="143"/>
      <c r="D206" s="98" t="s">
        <v>197</v>
      </c>
      <c r="E206" s="64">
        <v>0</v>
      </c>
      <c r="F206" s="64">
        <f>1993.75+4977.1+3375</f>
        <v>10345.85</v>
      </c>
      <c r="G206" s="65"/>
    </row>
    <row r="207" spans="1:15" ht="15" customHeight="1" x14ac:dyDescent="0.25">
      <c r="A207" s="147" t="s">
        <v>110</v>
      </c>
      <c r="B207" s="148"/>
      <c r="C207" s="149"/>
      <c r="D207" s="88" t="s">
        <v>111</v>
      </c>
      <c r="E207" s="75">
        <f t="shared" ref="E207:G207" si="97">E208</f>
        <v>0</v>
      </c>
      <c r="F207" s="75">
        <f t="shared" si="97"/>
        <v>0</v>
      </c>
      <c r="G207" s="75">
        <f t="shared" si="97"/>
        <v>0</v>
      </c>
    </row>
    <row r="208" spans="1:15" x14ac:dyDescent="0.25">
      <c r="A208" s="150">
        <v>3</v>
      </c>
      <c r="B208" s="151"/>
      <c r="C208" s="152"/>
      <c r="D208" s="96" t="s">
        <v>22</v>
      </c>
      <c r="E208" s="76">
        <f t="shared" ref="E208:G208" si="98">E209</f>
        <v>0</v>
      </c>
      <c r="F208" s="76">
        <f t="shared" si="98"/>
        <v>0</v>
      </c>
      <c r="G208" s="76">
        <f t="shared" si="98"/>
        <v>0</v>
      </c>
    </row>
    <row r="209" spans="1:7" ht="25.5" x14ac:dyDescent="0.25">
      <c r="A209" s="153">
        <v>32</v>
      </c>
      <c r="B209" s="154"/>
      <c r="C209" s="155"/>
      <c r="D209" s="100" t="s">
        <v>198</v>
      </c>
      <c r="E209" s="77">
        <f t="shared" ref="E209:G209" si="99">E210</f>
        <v>0</v>
      </c>
      <c r="F209" s="77">
        <f t="shared" si="99"/>
        <v>0</v>
      </c>
      <c r="G209" s="77">
        <f t="shared" si="99"/>
        <v>0</v>
      </c>
    </row>
    <row r="210" spans="1:7" ht="25.5" hidden="1" x14ac:dyDescent="0.25">
      <c r="A210" s="141" t="s">
        <v>174</v>
      </c>
      <c r="B210" s="142"/>
      <c r="C210" s="143"/>
      <c r="D210" s="98" t="s">
        <v>197</v>
      </c>
      <c r="E210" s="64">
        <v>0</v>
      </c>
      <c r="F210" s="64"/>
      <c r="G210" s="65"/>
    </row>
    <row r="211" spans="1:7" ht="53.25" customHeight="1" x14ac:dyDescent="0.25">
      <c r="A211" s="170" t="s">
        <v>112</v>
      </c>
      <c r="B211" s="171"/>
      <c r="C211" s="172"/>
      <c r="D211" s="102" t="s">
        <v>86</v>
      </c>
      <c r="E211" s="91">
        <f>E212+E312+E327+E359+E372</f>
        <v>1541535.5</v>
      </c>
      <c r="F211" s="91">
        <f>F212+F312+F327+F359+F372</f>
        <v>1788215.41</v>
      </c>
      <c r="G211" s="91">
        <f>G212+G312+G327+G359+G372</f>
        <v>1541535.5</v>
      </c>
    </row>
    <row r="212" spans="1:7" ht="14.25" customHeight="1" x14ac:dyDescent="0.25">
      <c r="A212" s="144" t="s">
        <v>48</v>
      </c>
      <c r="B212" s="145"/>
      <c r="C212" s="146"/>
      <c r="D212" s="95" t="s">
        <v>22</v>
      </c>
      <c r="E212" s="74">
        <f>E213+E265+E275+E304</f>
        <v>36130</v>
      </c>
      <c r="F212" s="74">
        <f>F213+F265+F275+F304</f>
        <v>42230</v>
      </c>
      <c r="G212" s="74">
        <f>G213+G265+G275+G304</f>
        <v>36130</v>
      </c>
    </row>
    <row r="213" spans="1:7" ht="15" customHeight="1" x14ac:dyDescent="0.25">
      <c r="A213" s="147" t="s">
        <v>125</v>
      </c>
      <c r="B213" s="148"/>
      <c r="C213" s="149"/>
      <c r="D213" s="88" t="s">
        <v>31</v>
      </c>
      <c r="E213" s="75">
        <f t="shared" ref="E213:G213" si="100">E214+E232</f>
        <v>5360</v>
      </c>
      <c r="F213" s="75">
        <f>F214+F232</f>
        <v>6260</v>
      </c>
      <c r="G213" s="75">
        <f t="shared" si="100"/>
        <v>5360</v>
      </c>
    </row>
    <row r="214" spans="1:7" x14ac:dyDescent="0.25">
      <c r="A214" s="150">
        <v>3</v>
      </c>
      <c r="B214" s="151"/>
      <c r="C214" s="152"/>
      <c r="D214" s="96" t="s">
        <v>22</v>
      </c>
      <c r="E214" s="76">
        <f t="shared" ref="E214:G214" si="101">E215+E229</f>
        <v>2460</v>
      </c>
      <c r="F214" s="76">
        <f t="shared" si="101"/>
        <v>2460</v>
      </c>
      <c r="G214" s="76">
        <f t="shared" si="101"/>
        <v>2460</v>
      </c>
    </row>
    <row r="215" spans="1:7" x14ac:dyDescent="0.25">
      <c r="A215" s="153">
        <v>32</v>
      </c>
      <c r="B215" s="154"/>
      <c r="C215" s="155"/>
      <c r="D215" s="100" t="s">
        <v>30</v>
      </c>
      <c r="E215" s="77">
        <f t="shared" ref="E215:G215" si="102">SUM(E216:E228)</f>
        <v>2390</v>
      </c>
      <c r="F215" s="77">
        <f t="shared" si="102"/>
        <v>2390</v>
      </c>
      <c r="G215" s="77">
        <f t="shared" si="102"/>
        <v>2390</v>
      </c>
    </row>
    <row r="216" spans="1:7" hidden="1" x14ac:dyDescent="0.25">
      <c r="A216" s="141">
        <v>3211</v>
      </c>
      <c r="B216" s="142"/>
      <c r="C216" s="143"/>
      <c r="D216" s="98" t="s">
        <v>50</v>
      </c>
      <c r="E216" s="85">
        <v>100</v>
      </c>
      <c r="F216" s="85">
        <v>100</v>
      </c>
      <c r="G216" s="85">
        <v>100</v>
      </c>
    </row>
    <row r="217" spans="1:7" hidden="1" x14ac:dyDescent="0.25">
      <c r="A217" s="141">
        <v>3213</v>
      </c>
      <c r="B217" s="142">
        <v>3213</v>
      </c>
      <c r="C217" s="143">
        <v>3213</v>
      </c>
      <c r="D217" s="98" t="s">
        <v>51</v>
      </c>
      <c r="E217" s="85">
        <v>50</v>
      </c>
      <c r="F217" s="85">
        <v>50</v>
      </c>
      <c r="G217" s="85">
        <v>50</v>
      </c>
    </row>
    <row r="218" spans="1:7" hidden="1" x14ac:dyDescent="0.25">
      <c r="A218" s="141" t="s">
        <v>191</v>
      </c>
      <c r="B218" s="142">
        <v>3213</v>
      </c>
      <c r="C218" s="143">
        <v>3213</v>
      </c>
      <c r="D218" s="98" t="s">
        <v>192</v>
      </c>
      <c r="E218" s="85">
        <v>50</v>
      </c>
      <c r="F218" s="85">
        <v>50</v>
      </c>
      <c r="G218" s="85">
        <v>50</v>
      </c>
    </row>
    <row r="219" spans="1:7" hidden="1" x14ac:dyDescent="0.25">
      <c r="A219" s="141">
        <v>3221</v>
      </c>
      <c r="B219" s="142">
        <v>3221</v>
      </c>
      <c r="C219" s="143">
        <v>3221</v>
      </c>
      <c r="D219" s="98" t="s">
        <v>52</v>
      </c>
      <c r="E219" s="85">
        <v>100</v>
      </c>
      <c r="F219" s="85">
        <v>100</v>
      </c>
      <c r="G219" s="85">
        <v>100</v>
      </c>
    </row>
    <row r="220" spans="1:7" hidden="1" x14ac:dyDescent="0.25">
      <c r="A220" s="141">
        <v>3223</v>
      </c>
      <c r="B220" s="142">
        <v>3223</v>
      </c>
      <c r="C220" s="143">
        <v>3223</v>
      </c>
      <c r="D220" s="98" t="s">
        <v>53</v>
      </c>
      <c r="E220" s="85">
        <v>50</v>
      </c>
      <c r="F220" s="85">
        <v>50</v>
      </c>
      <c r="G220" s="85">
        <v>50</v>
      </c>
    </row>
    <row r="221" spans="1:7" hidden="1" x14ac:dyDescent="0.25">
      <c r="A221" s="141" t="s">
        <v>173</v>
      </c>
      <c r="B221" s="142">
        <v>3223</v>
      </c>
      <c r="C221" s="143">
        <v>3223</v>
      </c>
      <c r="D221" s="101" t="s">
        <v>70</v>
      </c>
      <c r="E221" s="85">
        <v>200</v>
      </c>
      <c r="F221" s="85">
        <v>200</v>
      </c>
      <c r="G221" s="85">
        <v>200</v>
      </c>
    </row>
    <row r="222" spans="1:7" hidden="1" x14ac:dyDescent="0.25">
      <c r="A222" s="103">
        <v>3231</v>
      </c>
      <c r="B222" s="104"/>
      <c r="C222" s="105"/>
      <c r="D222" s="98" t="s">
        <v>56</v>
      </c>
      <c r="E222" s="85">
        <v>20</v>
      </c>
      <c r="F222" s="85">
        <v>20</v>
      </c>
      <c r="G222" s="85">
        <v>20</v>
      </c>
    </row>
    <row r="223" spans="1:7" ht="26.25" hidden="1" x14ac:dyDescent="0.25">
      <c r="A223" s="141" t="s">
        <v>174</v>
      </c>
      <c r="B223" s="142">
        <v>3233</v>
      </c>
      <c r="C223" s="143">
        <v>3233</v>
      </c>
      <c r="D223" s="101" t="s">
        <v>88</v>
      </c>
      <c r="E223" s="85">
        <v>500</v>
      </c>
      <c r="F223" s="85">
        <v>500</v>
      </c>
      <c r="G223" s="85">
        <v>500</v>
      </c>
    </row>
    <row r="224" spans="1:7" hidden="1" x14ac:dyDescent="0.25">
      <c r="A224" s="141">
        <v>3235</v>
      </c>
      <c r="B224" s="142">
        <v>3235</v>
      </c>
      <c r="C224" s="143">
        <v>3235</v>
      </c>
      <c r="D224" s="98" t="s">
        <v>59</v>
      </c>
      <c r="E224" s="85">
        <v>20</v>
      </c>
      <c r="F224" s="85">
        <v>20</v>
      </c>
      <c r="G224" s="85">
        <v>20</v>
      </c>
    </row>
    <row r="225" spans="1:7" hidden="1" x14ac:dyDescent="0.25">
      <c r="A225" s="141">
        <v>3239</v>
      </c>
      <c r="B225" s="142">
        <v>3239</v>
      </c>
      <c r="C225" s="143">
        <v>3239</v>
      </c>
      <c r="D225" s="98" t="s">
        <v>63</v>
      </c>
      <c r="E225" s="85">
        <v>500</v>
      </c>
      <c r="F225" s="85">
        <v>500</v>
      </c>
      <c r="G225" s="85">
        <v>500</v>
      </c>
    </row>
    <row r="226" spans="1:7" hidden="1" x14ac:dyDescent="0.25">
      <c r="A226" s="141">
        <v>3299</v>
      </c>
      <c r="B226" s="142">
        <v>3299</v>
      </c>
      <c r="C226" s="143">
        <v>3299</v>
      </c>
      <c r="D226" s="98" t="s">
        <v>67</v>
      </c>
      <c r="E226" s="85">
        <v>500</v>
      </c>
      <c r="F226" s="85">
        <v>500</v>
      </c>
      <c r="G226" s="85">
        <v>500</v>
      </c>
    </row>
    <row r="227" spans="1:7" hidden="1" x14ac:dyDescent="0.25">
      <c r="A227" s="141">
        <v>3293</v>
      </c>
      <c r="B227" s="142">
        <v>3293</v>
      </c>
      <c r="C227" s="143">
        <v>3293</v>
      </c>
      <c r="D227" s="98" t="s">
        <v>64</v>
      </c>
      <c r="E227" s="85">
        <v>300</v>
      </c>
      <c r="F227" s="85">
        <v>300</v>
      </c>
      <c r="G227" s="85">
        <v>300</v>
      </c>
    </row>
    <row r="228" spans="1:7" hidden="1" x14ac:dyDescent="0.25">
      <c r="A228" s="141">
        <v>3299</v>
      </c>
      <c r="B228" s="142">
        <v>3299</v>
      </c>
      <c r="C228" s="143">
        <v>3299</v>
      </c>
      <c r="D228" s="98" t="s">
        <v>67</v>
      </c>
      <c r="E228" s="85"/>
      <c r="F228" s="64"/>
      <c r="G228" s="65"/>
    </row>
    <row r="229" spans="1:7" x14ac:dyDescent="0.25">
      <c r="A229" s="153">
        <v>34</v>
      </c>
      <c r="B229" s="154"/>
      <c r="C229" s="155"/>
      <c r="D229" s="100" t="s">
        <v>90</v>
      </c>
      <c r="E229" s="86">
        <f t="shared" ref="E229:G229" si="103">SUM(E230:E231)</f>
        <v>70</v>
      </c>
      <c r="F229" s="77">
        <f t="shared" si="103"/>
        <v>70</v>
      </c>
      <c r="G229" s="77">
        <f t="shared" si="103"/>
        <v>70</v>
      </c>
    </row>
    <row r="230" spans="1:7" ht="26.25" hidden="1" x14ac:dyDescent="0.25">
      <c r="A230" s="141" t="s">
        <v>164</v>
      </c>
      <c r="B230" s="142">
        <v>3293</v>
      </c>
      <c r="C230" s="143">
        <v>3293</v>
      </c>
      <c r="D230" s="101" t="s">
        <v>91</v>
      </c>
      <c r="E230" s="85">
        <v>50</v>
      </c>
      <c r="F230" s="85">
        <v>50</v>
      </c>
      <c r="G230" s="85">
        <v>50</v>
      </c>
    </row>
    <row r="231" spans="1:7" hidden="1" x14ac:dyDescent="0.25">
      <c r="A231" s="141" t="s">
        <v>175</v>
      </c>
      <c r="B231" s="142">
        <v>3299</v>
      </c>
      <c r="C231" s="143">
        <v>3299</v>
      </c>
      <c r="D231" s="101" t="s">
        <v>92</v>
      </c>
      <c r="E231" s="85">
        <v>20</v>
      </c>
      <c r="F231" s="85">
        <v>20</v>
      </c>
      <c r="G231" s="85">
        <v>20</v>
      </c>
    </row>
    <row r="232" spans="1:7" ht="25.5" x14ac:dyDescent="0.25">
      <c r="A232" s="150">
        <v>4</v>
      </c>
      <c r="B232" s="151"/>
      <c r="C232" s="152"/>
      <c r="D232" s="96" t="s">
        <v>24</v>
      </c>
      <c r="E232" s="76">
        <f t="shared" ref="E232:G232" si="104">E233</f>
        <v>2900</v>
      </c>
      <c r="F232" s="76">
        <f>F233</f>
        <v>3800</v>
      </c>
      <c r="G232" s="76">
        <f t="shared" si="104"/>
        <v>2900</v>
      </c>
    </row>
    <row r="233" spans="1:7" ht="25.5" x14ac:dyDescent="0.25">
      <c r="A233" s="153">
        <v>42</v>
      </c>
      <c r="B233" s="154"/>
      <c r="C233" s="155"/>
      <c r="D233" s="100" t="s">
        <v>96</v>
      </c>
      <c r="E233" s="77">
        <f t="shared" ref="E233:G233" si="105">SUM(E234:E237)</f>
        <v>2900</v>
      </c>
      <c r="F233" s="77">
        <f>SUM(F234:F237)</f>
        <v>3800</v>
      </c>
      <c r="G233" s="77">
        <f t="shared" si="105"/>
        <v>2900</v>
      </c>
    </row>
    <row r="234" spans="1:7" hidden="1" x14ac:dyDescent="0.25">
      <c r="A234" s="141" t="s">
        <v>176</v>
      </c>
      <c r="B234" s="142"/>
      <c r="C234" s="143"/>
      <c r="D234" s="101" t="s">
        <v>97</v>
      </c>
      <c r="E234" s="85">
        <v>2000</v>
      </c>
      <c r="F234" s="85">
        <v>2000</v>
      </c>
      <c r="G234" s="85">
        <v>2000</v>
      </c>
    </row>
    <row r="235" spans="1:7" hidden="1" x14ac:dyDescent="0.25">
      <c r="A235" s="141" t="s">
        <v>177</v>
      </c>
      <c r="B235" s="142"/>
      <c r="C235" s="143"/>
      <c r="D235" s="101" t="s">
        <v>98</v>
      </c>
      <c r="E235" s="85">
        <v>300</v>
      </c>
      <c r="F235" s="85">
        <v>300</v>
      </c>
      <c r="G235" s="85">
        <v>300</v>
      </c>
    </row>
    <row r="236" spans="1:7" ht="20.25" hidden="1" customHeight="1" x14ac:dyDescent="0.25">
      <c r="A236" s="141" t="s">
        <v>178</v>
      </c>
      <c r="B236" s="142"/>
      <c r="C236" s="143"/>
      <c r="D236" s="101" t="s">
        <v>99</v>
      </c>
      <c r="E236" s="85">
        <v>500</v>
      </c>
      <c r="F236" s="64">
        <v>1400</v>
      </c>
      <c r="G236" s="85">
        <v>500</v>
      </c>
    </row>
    <row r="237" spans="1:7" hidden="1" x14ac:dyDescent="0.25">
      <c r="A237" s="141" t="s">
        <v>179</v>
      </c>
      <c r="B237" s="142"/>
      <c r="C237" s="143"/>
      <c r="D237" s="101" t="s">
        <v>100</v>
      </c>
      <c r="E237" s="85">
        <v>100</v>
      </c>
      <c r="F237" s="85">
        <v>100</v>
      </c>
      <c r="G237" s="85">
        <v>100</v>
      </c>
    </row>
    <row r="238" spans="1:7" ht="15" hidden="1" customHeight="1" x14ac:dyDescent="0.25">
      <c r="A238" s="147" t="s">
        <v>132</v>
      </c>
      <c r="B238" s="148"/>
      <c r="C238" s="149"/>
      <c r="D238" s="88" t="s">
        <v>133</v>
      </c>
      <c r="E238" s="75">
        <f>E239+E259</f>
        <v>0</v>
      </c>
      <c r="F238" s="75">
        <f>F239+F259</f>
        <v>0</v>
      </c>
      <c r="G238" s="75">
        <f>G239+G259</f>
        <v>0</v>
      </c>
    </row>
    <row r="239" spans="1:7" hidden="1" x14ac:dyDescent="0.25">
      <c r="A239" s="150">
        <v>3</v>
      </c>
      <c r="B239" s="151"/>
      <c r="C239" s="152"/>
      <c r="D239" s="96" t="s">
        <v>22</v>
      </c>
      <c r="E239" s="76">
        <f>E240+E256</f>
        <v>0</v>
      </c>
      <c r="F239" s="76">
        <f>F240+F256</f>
        <v>0</v>
      </c>
      <c r="G239" s="76">
        <f>G240+G256</f>
        <v>0</v>
      </c>
    </row>
    <row r="240" spans="1:7" hidden="1" x14ac:dyDescent="0.25">
      <c r="A240" s="153">
        <v>32</v>
      </c>
      <c r="B240" s="154"/>
      <c r="C240" s="155"/>
      <c r="D240" s="100" t="s">
        <v>30</v>
      </c>
      <c r="E240" s="77">
        <f>SUM(E241:E255)</f>
        <v>0</v>
      </c>
      <c r="F240" s="77">
        <f>SUM(F241:F255)</f>
        <v>0</v>
      </c>
      <c r="G240" s="77">
        <f>SUM(G241:G255)</f>
        <v>0</v>
      </c>
    </row>
    <row r="241" spans="1:7" hidden="1" x14ac:dyDescent="0.25">
      <c r="A241" s="141">
        <v>3211</v>
      </c>
      <c r="B241" s="142"/>
      <c r="C241" s="143"/>
      <c r="D241" s="98" t="s">
        <v>50</v>
      </c>
      <c r="E241" s="64"/>
      <c r="F241" s="64"/>
      <c r="G241" s="65"/>
    </row>
    <row r="242" spans="1:7" hidden="1" x14ac:dyDescent="0.25">
      <c r="A242" s="141">
        <v>3213</v>
      </c>
      <c r="B242" s="142">
        <v>3213</v>
      </c>
      <c r="C242" s="143">
        <v>3213</v>
      </c>
      <c r="D242" s="98" t="s">
        <v>51</v>
      </c>
      <c r="E242" s="64"/>
      <c r="F242" s="64"/>
      <c r="G242" s="65"/>
    </row>
    <row r="243" spans="1:7" hidden="1" x14ac:dyDescent="0.25">
      <c r="A243" s="141">
        <v>3221</v>
      </c>
      <c r="B243" s="142">
        <v>3221</v>
      </c>
      <c r="C243" s="143">
        <v>3221</v>
      </c>
      <c r="D243" s="98" t="s">
        <v>52</v>
      </c>
      <c r="E243" s="64"/>
      <c r="F243" s="64"/>
      <c r="G243" s="65"/>
    </row>
    <row r="244" spans="1:7" hidden="1" x14ac:dyDescent="0.25">
      <c r="A244" s="141">
        <v>3223</v>
      </c>
      <c r="B244" s="142">
        <v>3223</v>
      </c>
      <c r="C244" s="143">
        <v>3223</v>
      </c>
      <c r="D244" s="98" t="s">
        <v>53</v>
      </c>
      <c r="E244" s="64"/>
      <c r="F244" s="64"/>
      <c r="G244" s="65"/>
    </row>
    <row r="245" spans="1:7" hidden="1" x14ac:dyDescent="0.25">
      <c r="A245" s="141" t="s">
        <v>173</v>
      </c>
      <c r="B245" s="142">
        <v>3223</v>
      </c>
      <c r="C245" s="143">
        <v>3223</v>
      </c>
      <c r="D245" s="101" t="s">
        <v>70</v>
      </c>
      <c r="E245" s="64"/>
      <c r="F245" s="64"/>
      <c r="G245" s="65"/>
    </row>
    <row r="246" spans="1:7" hidden="1" x14ac:dyDescent="0.25">
      <c r="A246" s="141" t="s">
        <v>188</v>
      </c>
      <c r="B246" s="142">
        <v>3223</v>
      </c>
      <c r="C246" s="143">
        <v>3223</v>
      </c>
      <c r="D246" s="101" t="s">
        <v>87</v>
      </c>
      <c r="E246" s="64"/>
      <c r="F246" s="64"/>
      <c r="G246" s="65"/>
    </row>
    <row r="247" spans="1:7" ht="26.25" hidden="1" x14ac:dyDescent="0.25">
      <c r="A247" s="141" t="s">
        <v>193</v>
      </c>
      <c r="B247" s="142">
        <v>3223</v>
      </c>
      <c r="C247" s="143">
        <v>3223</v>
      </c>
      <c r="D247" s="101" t="s">
        <v>236</v>
      </c>
      <c r="E247" s="64"/>
      <c r="F247" s="64"/>
      <c r="G247" s="65"/>
    </row>
    <row r="248" spans="1:7" hidden="1" x14ac:dyDescent="0.25">
      <c r="A248" s="103">
        <v>3231</v>
      </c>
      <c r="B248" s="104"/>
      <c r="C248" s="105"/>
      <c r="D248" s="98" t="s">
        <v>56</v>
      </c>
      <c r="E248" s="64"/>
      <c r="F248" s="64"/>
      <c r="G248" s="65"/>
    </row>
    <row r="249" spans="1:7" ht="26.25" hidden="1" x14ac:dyDescent="0.25">
      <c r="A249" s="141" t="s">
        <v>174</v>
      </c>
      <c r="B249" s="142">
        <v>3233</v>
      </c>
      <c r="C249" s="143">
        <v>3233</v>
      </c>
      <c r="D249" s="101" t="s">
        <v>88</v>
      </c>
      <c r="E249" s="64"/>
      <c r="F249" s="64"/>
      <c r="G249" s="65"/>
    </row>
    <row r="250" spans="1:7" hidden="1" x14ac:dyDescent="0.25">
      <c r="A250" s="141" t="s">
        <v>195</v>
      </c>
      <c r="B250" s="142">
        <v>3233</v>
      </c>
      <c r="C250" s="143">
        <v>3233</v>
      </c>
      <c r="D250" s="101" t="s">
        <v>57</v>
      </c>
      <c r="E250" s="64"/>
      <c r="F250" s="64"/>
      <c r="G250" s="65"/>
    </row>
    <row r="251" spans="1:7" hidden="1" x14ac:dyDescent="0.25">
      <c r="A251" s="141">
        <v>3235</v>
      </c>
      <c r="B251" s="142">
        <v>3235</v>
      </c>
      <c r="C251" s="143">
        <v>3235</v>
      </c>
      <c r="D251" s="98" t="s">
        <v>59</v>
      </c>
      <c r="E251" s="64"/>
      <c r="F251" s="64"/>
      <c r="G251" s="65"/>
    </row>
    <row r="252" spans="1:7" hidden="1" x14ac:dyDescent="0.25">
      <c r="A252" s="141" t="s">
        <v>194</v>
      </c>
      <c r="B252" s="142">
        <v>3235</v>
      </c>
      <c r="C252" s="143">
        <v>3235</v>
      </c>
      <c r="D252" s="98" t="s">
        <v>61</v>
      </c>
      <c r="E252" s="64"/>
      <c r="F252" s="64"/>
      <c r="G252" s="65"/>
    </row>
    <row r="253" spans="1:7" hidden="1" x14ac:dyDescent="0.25">
      <c r="A253" s="141">
        <v>3239</v>
      </c>
      <c r="B253" s="142">
        <v>3239</v>
      </c>
      <c r="C253" s="143">
        <v>3239</v>
      </c>
      <c r="D253" s="98" t="s">
        <v>63</v>
      </c>
      <c r="E253" s="64"/>
      <c r="F253" s="64"/>
      <c r="G253" s="65"/>
    </row>
    <row r="254" spans="1:7" hidden="1" x14ac:dyDescent="0.25">
      <c r="A254" s="141">
        <v>3293</v>
      </c>
      <c r="B254" s="142">
        <v>3293</v>
      </c>
      <c r="C254" s="143">
        <v>3293</v>
      </c>
      <c r="D254" s="98" t="s">
        <v>64</v>
      </c>
      <c r="E254" s="64"/>
      <c r="F254" s="64"/>
      <c r="G254" s="65"/>
    </row>
    <row r="255" spans="1:7" hidden="1" x14ac:dyDescent="0.25">
      <c r="A255" s="141">
        <v>3299</v>
      </c>
      <c r="B255" s="142">
        <v>3299</v>
      </c>
      <c r="C255" s="143">
        <v>3299</v>
      </c>
      <c r="D255" s="98" t="s">
        <v>67</v>
      </c>
      <c r="E255" s="64"/>
      <c r="F255" s="64"/>
      <c r="G255" s="65"/>
    </row>
    <row r="256" spans="1:7" hidden="1" x14ac:dyDescent="0.25">
      <c r="A256" s="153">
        <v>34</v>
      </c>
      <c r="B256" s="154"/>
      <c r="C256" s="155"/>
      <c r="D256" s="100" t="s">
        <v>90</v>
      </c>
      <c r="E256" s="77">
        <f t="shared" ref="E256:G256" si="106">SUM(E257:E258)</f>
        <v>0</v>
      </c>
      <c r="F256" s="77">
        <f t="shared" si="106"/>
        <v>0</v>
      </c>
      <c r="G256" s="77">
        <f t="shared" si="106"/>
        <v>0</v>
      </c>
    </row>
    <row r="257" spans="1:7" ht="26.25" hidden="1" x14ac:dyDescent="0.25">
      <c r="A257" s="141" t="s">
        <v>164</v>
      </c>
      <c r="B257" s="142">
        <v>3293</v>
      </c>
      <c r="C257" s="143">
        <v>3293</v>
      </c>
      <c r="D257" s="101" t="s">
        <v>91</v>
      </c>
      <c r="E257" s="64"/>
      <c r="F257" s="64"/>
      <c r="G257" s="65"/>
    </row>
    <row r="258" spans="1:7" hidden="1" x14ac:dyDescent="0.25">
      <c r="A258" s="141" t="s">
        <v>175</v>
      </c>
      <c r="B258" s="142">
        <v>3299</v>
      </c>
      <c r="C258" s="143">
        <v>3299</v>
      </c>
      <c r="D258" s="101" t="s">
        <v>92</v>
      </c>
      <c r="E258" s="64"/>
      <c r="F258" s="64"/>
      <c r="G258" s="65"/>
    </row>
    <row r="259" spans="1:7" ht="25.5" hidden="1" x14ac:dyDescent="0.25">
      <c r="A259" s="150">
        <v>4</v>
      </c>
      <c r="B259" s="151"/>
      <c r="C259" s="152"/>
      <c r="D259" s="96" t="s">
        <v>24</v>
      </c>
      <c r="E259" s="76">
        <f t="shared" ref="E259:G259" si="107">E260</f>
        <v>0</v>
      </c>
      <c r="F259" s="76">
        <f t="shared" si="107"/>
        <v>0</v>
      </c>
      <c r="G259" s="76">
        <f t="shared" si="107"/>
        <v>0</v>
      </c>
    </row>
    <row r="260" spans="1:7" ht="25.5" hidden="1" x14ac:dyDescent="0.25">
      <c r="A260" s="153">
        <v>42</v>
      </c>
      <c r="B260" s="154"/>
      <c r="C260" s="155"/>
      <c r="D260" s="100" t="s">
        <v>96</v>
      </c>
      <c r="E260" s="77">
        <f t="shared" ref="E260:G260" si="108">SUM(E261:E264)</f>
        <v>0</v>
      </c>
      <c r="F260" s="77">
        <f t="shared" si="108"/>
        <v>0</v>
      </c>
      <c r="G260" s="77">
        <f t="shared" si="108"/>
        <v>0</v>
      </c>
    </row>
    <row r="261" spans="1:7" hidden="1" x14ac:dyDescent="0.25">
      <c r="A261" s="141" t="s">
        <v>176</v>
      </c>
      <c r="B261" s="142"/>
      <c r="C261" s="143"/>
      <c r="D261" s="101" t="s">
        <v>97</v>
      </c>
      <c r="E261" s="64"/>
      <c r="F261" s="64"/>
      <c r="G261" s="65"/>
    </row>
    <row r="262" spans="1:7" hidden="1" x14ac:dyDescent="0.25">
      <c r="A262" s="141" t="s">
        <v>177</v>
      </c>
      <c r="B262" s="142"/>
      <c r="C262" s="143"/>
      <c r="D262" s="101" t="s">
        <v>98</v>
      </c>
      <c r="E262" s="64"/>
      <c r="F262" s="64"/>
      <c r="G262" s="65"/>
    </row>
    <row r="263" spans="1:7" ht="20.25" hidden="1" customHeight="1" x14ac:dyDescent="0.25">
      <c r="A263" s="141" t="s">
        <v>178</v>
      </c>
      <c r="B263" s="142"/>
      <c r="C263" s="143"/>
      <c r="D263" s="101" t="s">
        <v>99</v>
      </c>
      <c r="E263" s="64"/>
      <c r="F263" s="64"/>
      <c r="G263" s="65"/>
    </row>
    <row r="264" spans="1:7" hidden="1" x14ac:dyDescent="0.25">
      <c r="A264" s="141" t="s">
        <v>179</v>
      </c>
      <c r="B264" s="142"/>
      <c r="C264" s="143"/>
      <c r="D264" s="101" t="s">
        <v>100</v>
      </c>
      <c r="E264" s="64"/>
      <c r="F264" s="64"/>
      <c r="G264" s="65"/>
    </row>
    <row r="265" spans="1:7" ht="15" customHeight="1" x14ac:dyDescent="0.25">
      <c r="A265" s="147" t="s">
        <v>134</v>
      </c>
      <c r="B265" s="148"/>
      <c r="C265" s="149"/>
      <c r="D265" s="88" t="s">
        <v>135</v>
      </c>
      <c r="E265" s="75">
        <f t="shared" ref="E265:G265" si="109">E266+E272</f>
        <v>19410</v>
      </c>
      <c r="F265" s="75">
        <f t="shared" si="109"/>
        <v>19410</v>
      </c>
      <c r="G265" s="75">
        <f t="shared" si="109"/>
        <v>19410</v>
      </c>
    </row>
    <row r="266" spans="1:7" x14ac:dyDescent="0.25">
      <c r="A266" s="150">
        <v>3</v>
      </c>
      <c r="B266" s="151"/>
      <c r="C266" s="152"/>
      <c r="D266" s="96" t="s">
        <v>22</v>
      </c>
      <c r="E266" s="76">
        <f t="shared" ref="E266:G266" si="110">E267</f>
        <v>19400</v>
      </c>
      <c r="F266" s="76">
        <f t="shared" si="110"/>
        <v>19400</v>
      </c>
      <c r="G266" s="76">
        <f t="shared" si="110"/>
        <v>19400</v>
      </c>
    </row>
    <row r="267" spans="1:7" x14ac:dyDescent="0.25">
      <c r="A267" s="153">
        <v>32</v>
      </c>
      <c r="B267" s="154"/>
      <c r="C267" s="155"/>
      <c r="D267" s="100" t="s">
        <v>30</v>
      </c>
      <c r="E267" s="77">
        <f t="shared" ref="E267:G267" si="111">SUM(E268:E271)</f>
        <v>19400</v>
      </c>
      <c r="F267" s="77">
        <f t="shared" si="111"/>
        <v>19400</v>
      </c>
      <c r="G267" s="77">
        <f t="shared" si="111"/>
        <v>19400</v>
      </c>
    </row>
    <row r="268" spans="1:7" hidden="1" x14ac:dyDescent="0.25">
      <c r="A268" s="141">
        <v>3231</v>
      </c>
      <c r="B268" s="142">
        <v>3231</v>
      </c>
      <c r="C268" s="143">
        <v>3231</v>
      </c>
      <c r="D268" s="98" t="s">
        <v>56</v>
      </c>
      <c r="E268" s="85">
        <v>15000</v>
      </c>
      <c r="F268" s="85">
        <v>15000</v>
      </c>
      <c r="G268" s="85">
        <v>15000</v>
      </c>
    </row>
    <row r="269" spans="1:7" ht="26.25" hidden="1" x14ac:dyDescent="0.25">
      <c r="A269" s="141" t="s">
        <v>174</v>
      </c>
      <c r="B269" s="142">
        <v>3233</v>
      </c>
      <c r="C269" s="143">
        <v>3233</v>
      </c>
      <c r="D269" s="101" t="s">
        <v>88</v>
      </c>
      <c r="E269" s="85">
        <v>1000</v>
      </c>
      <c r="F269" s="85">
        <v>1000</v>
      </c>
      <c r="G269" s="85">
        <v>1000</v>
      </c>
    </row>
    <row r="270" spans="1:7" hidden="1" x14ac:dyDescent="0.25">
      <c r="A270" s="141" t="s">
        <v>180</v>
      </c>
      <c r="B270" s="142">
        <v>3295</v>
      </c>
      <c r="C270" s="143">
        <v>3295</v>
      </c>
      <c r="D270" s="101" t="s">
        <v>89</v>
      </c>
      <c r="E270" s="85">
        <v>1900</v>
      </c>
      <c r="F270" s="85">
        <v>1900</v>
      </c>
      <c r="G270" s="85">
        <v>1900</v>
      </c>
    </row>
    <row r="271" spans="1:7" hidden="1" x14ac:dyDescent="0.25">
      <c r="A271" s="141">
        <v>3299</v>
      </c>
      <c r="B271" s="142">
        <v>3299</v>
      </c>
      <c r="C271" s="143">
        <v>3299</v>
      </c>
      <c r="D271" s="98" t="s">
        <v>67</v>
      </c>
      <c r="E271" s="85">
        <v>1500</v>
      </c>
      <c r="F271" s="85">
        <v>1500</v>
      </c>
      <c r="G271" s="85">
        <v>1500</v>
      </c>
    </row>
    <row r="272" spans="1:7" ht="25.5" x14ac:dyDescent="0.25">
      <c r="A272" s="150">
        <v>4</v>
      </c>
      <c r="B272" s="151"/>
      <c r="C272" s="152"/>
      <c r="D272" s="96" t="s">
        <v>24</v>
      </c>
      <c r="E272" s="76">
        <f t="shared" ref="E272:G272" si="112">E273</f>
        <v>10</v>
      </c>
      <c r="F272" s="76">
        <f t="shared" si="112"/>
        <v>10</v>
      </c>
      <c r="G272" s="76">
        <f t="shared" si="112"/>
        <v>10</v>
      </c>
    </row>
    <row r="273" spans="1:7" ht="25.5" x14ac:dyDescent="0.25">
      <c r="A273" s="153">
        <v>42</v>
      </c>
      <c r="B273" s="154"/>
      <c r="C273" s="155"/>
      <c r="D273" s="100" t="s">
        <v>96</v>
      </c>
      <c r="E273" s="77">
        <f t="shared" ref="E273:G273" si="113">SUM(E274:E274)</f>
        <v>10</v>
      </c>
      <c r="F273" s="77">
        <f t="shared" si="113"/>
        <v>10</v>
      </c>
      <c r="G273" s="77">
        <f t="shared" si="113"/>
        <v>10</v>
      </c>
    </row>
    <row r="274" spans="1:7" hidden="1" x14ac:dyDescent="0.25">
      <c r="A274" s="141" t="s">
        <v>179</v>
      </c>
      <c r="B274" s="142"/>
      <c r="C274" s="143"/>
      <c r="D274" s="101" t="s">
        <v>100</v>
      </c>
      <c r="E274" s="85">
        <v>10</v>
      </c>
      <c r="F274" s="85">
        <v>10</v>
      </c>
      <c r="G274" s="92">
        <v>10</v>
      </c>
    </row>
    <row r="275" spans="1:7" ht="15" customHeight="1" x14ac:dyDescent="0.25">
      <c r="A275" s="147" t="s">
        <v>136</v>
      </c>
      <c r="B275" s="148"/>
      <c r="C275" s="149"/>
      <c r="D275" s="88" t="s">
        <v>137</v>
      </c>
      <c r="E275" s="75">
        <f>E276+E299</f>
        <v>10760</v>
      </c>
      <c r="F275" s="75">
        <f>F276+F299</f>
        <v>10760</v>
      </c>
      <c r="G275" s="75">
        <f>G276+G299</f>
        <v>10760</v>
      </c>
    </row>
    <row r="276" spans="1:7" x14ac:dyDescent="0.25">
      <c r="A276" s="150">
        <v>3</v>
      </c>
      <c r="B276" s="151"/>
      <c r="C276" s="152"/>
      <c r="D276" s="96" t="s">
        <v>22</v>
      </c>
      <c r="E276" s="76">
        <f t="shared" ref="E276:G276" si="114">E277+E297</f>
        <v>9310</v>
      </c>
      <c r="F276" s="76">
        <f t="shared" si="114"/>
        <v>9310</v>
      </c>
      <c r="G276" s="76">
        <f t="shared" si="114"/>
        <v>9310</v>
      </c>
    </row>
    <row r="277" spans="1:7" x14ac:dyDescent="0.25">
      <c r="A277" s="153">
        <v>32</v>
      </c>
      <c r="B277" s="154"/>
      <c r="C277" s="155"/>
      <c r="D277" s="100" t="s">
        <v>30</v>
      </c>
      <c r="E277" s="77">
        <f t="shared" ref="E277:G277" si="115">SUM(E278:E296)</f>
        <v>9300</v>
      </c>
      <c r="F277" s="77">
        <f t="shared" si="115"/>
        <v>9300</v>
      </c>
      <c r="G277" s="77">
        <f t="shared" si="115"/>
        <v>9300</v>
      </c>
    </row>
    <row r="278" spans="1:7" hidden="1" x14ac:dyDescent="0.25">
      <c r="A278" s="141">
        <v>3211</v>
      </c>
      <c r="B278" s="142"/>
      <c r="C278" s="143"/>
      <c r="D278" s="98" t="s">
        <v>50</v>
      </c>
      <c r="E278" s="85">
        <v>600</v>
      </c>
      <c r="F278" s="85">
        <v>600</v>
      </c>
      <c r="G278" s="85">
        <v>600</v>
      </c>
    </row>
    <row r="279" spans="1:7" hidden="1" x14ac:dyDescent="0.25">
      <c r="A279" s="141">
        <v>3213</v>
      </c>
      <c r="B279" s="142">
        <v>3213</v>
      </c>
      <c r="C279" s="143">
        <v>3213</v>
      </c>
      <c r="D279" s="98" t="s">
        <v>51</v>
      </c>
      <c r="E279" s="85">
        <v>100</v>
      </c>
      <c r="F279" s="85">
        <v>100</v>
      </c>
      <c r="G279" s="85">
        <v>100</v>
      </c>
    </row>
    <row r="280" spans="1:7" hidden="1" x14ac:dyDescent="0.25">
      <c r="A280" s="141" t="s">
        <v>191</v>
      </c>
      <c r="B280" s="142">
        <v>3213</v>
      </c>
      <c r="C280" s="143">
        <v>3213</v>
      </c>
      <c r="D280" s="98" t="s">
        <v>192</v>
      </c>
      <c r="E280" s="85">
        <v>50</v>
      </c>
      <c r="F280" s="85">
        <v>50</v>
      </c>
      <c r="G280" s="85">
        <v>50</v>
      </c>
    </row>
    <row r="281" spans="1:7" hidden="1" x14ac:dyDescent="0.25">
      <c r="A281" s="141">
        <v>3221</v>
      </c>
      <c r="B281" s="142">
        <v>3221</v>
      </c>
      <c r="C281" s="143">
        <v>3221</v>
      </c>
      <c r="D281" s="98" t="s">
        <v>52</v>
      </c>
      <c r="E281" s="85">
        <v>1400</v>
      </c>
      <c r="F281" s="85">
        <v>1400</v>
      </c>
      <c r="G281" s="85">
        <v>1400</v>
      </c>
    </row>
    <row r="282" spans="1:7" hidden="1" x14ac:dyDescent="0.25">
      <c r="A282" s="141">
        <v>3223</v>
      </c>
      <c r="B282" s="142">
        <v>3223</v>
      </c>
      <c r="C282" s="143">
        <v>3223</v>
      </c>
      <c r="D282" s="98" t="s">
        <v>53</v>
      </c>
      <c r="E282" s="85">
        <v>100</v>
      </c>
      <c r="F282" s="85">
        <v>100</v>
      </c>
      <c r="G282" s="85">
        <v>100</v>
      </c>
    </row>
    <row r="283" spans="1:7" hidden="1" x14ac:dyDescent="0.25">
      <c r="A283" s="141">
        <v>3225</v>
      </c>
      <c r="B283" s="142">
        <v>3225</v>
      </c>
      <c r="C283" s="143">
        <v>3225</v>
      </c>
      <c r="D283" s="98" t="s">
        <v>54</v>
      </c>
      <c r="E283" s="85">
        <v>1000</v>
      </c>
      <c r="F283" s="85">
        <v>1000</v>
      </c>
      <c r="G283" s="85">
        <v>1000</v>
      </c>
    </row>
    <row r="284" spans="1:7" hidden="1" x14ac:dyDescent="0.25">
      <c r="A284" s="141">
        <v>3227</v>
      </c>
      <c r="B284" s="142">
        <v>3227</v>
      </c>
      <c r="C284" s="143">
        <v>3227</v>
      </c>
      <c r="D284" s="98" t="s">
        <v>55</v>
      </c>
      <c r="E284" s="85">
        <v>100</v>
      </c>
      <c r="F284" s="85">
        <v>100</v>
      </c>
      <c r="G284" s="85">
        <v>100</v>
      </c>
    </row>
    <row r="285" spans="1:7" hidden="1" x14ac:dyDescent="0.25">
      <c r="A285" s="141">
        <v>3231</v>
      </c>
      <c r="B285" s="142">
        <v>3231</v>
      </c>
      <c r="C285" s="143">
        <v>3231</v>
      </c>
      <c r="D285" s="98" t="s">
        <v>56</v>
      </c>
      <c r="E285" s="85">
        <v>1500</v>
      </c>
      <c r="F285" s="85">
        <v>1500</v>
      </c>
      <c r="G285" s="85">
        <v>1500</v>
      </c>
    </row>
    <row r="286" spans="1:7" hidden="1" x14ac:dyDescent="0.25">
      <c r="A286" s="141" t="s">
        <v>174</v>
      </c>
      <c r="B286" s="142">
        <v>3233</v>
      </c>
      <c r="C286" s="143">
        <v>3233</v>
      </c>
      <c r="D286" s="98" t="s">
        <v>71</v>
      </c>
      <c r="E286" s="85">
        <v>200</v>
      </c>
      <c r="F286" s="85">
        <v>200</v>
      </c>
      <c r="G286" s="85">
        <v>200</v>
      </c>
    </row>
    <row r="287" spans="1:7" hidden="1" x14ac:dyDescent="0.25">
      <c r="A287" s="141">
        <v>3234</v>
      </c>
      <c r="B287" s="142">
        <v>3234</v>
      </c>
      <c r="C287" s="143">
        <v>3234</v>
      </c>
      <c r="D287" s="98" t="s">
        <v>58</v>
      </c>
      <c r="E287" s="85">
        <v>0</v>
      </c>
      <c r="F287" s="85">
        <v>0</v>
      </c>
      <c r="G287" s="85">
        <v>0</v>
      </c>
    </row>
    <row r="288" spans="1:7" hidden="1" x14ac:dyDescent="0.25">
      <c r="A288" s="141">
        <v>3235</v>
      </c>
      <c r="B288" s="142">
        <v>3235</v>
      </c>
      <c r="C288" s="143">
        <v>3235</v>
      </c>
      <c r="D288" s="98" t="s">
        <v>59</v>
      </c>
      <c r="E288" s="85">
        <v>200</v>
      </c>
      <c r="F288" s="85">
        <v>200</v>
      </c>
      <c r="G288" s="85">
        <v>200</v>
      </c>
    </row>
    <row r="289" spans="1:7" hidden="1" x14ac:dyDescent="0.25">
      <c r="A289" s="141">
        <v>3236</v>
      </c>
      <c r="B289" s="142">
        <v>3236</v>
      </c>
      <c r="C289" s="143">
        <v>3236</v>
      </c>
      <c r="D289" s="98" t="s">
        <v>60</v>
      </c>
      <c r="E289" s="85">
        <v>100</v>
      </c>
      <c r="F289" s="85">
        <v>100</v>
      </c>
      <c r="G289" s="85">
        <v>100</v>
      </c>
    </row>
    <row r="290" spans="1:7" hidden="1" x14ac:dyDescent="0.25">
      <c r="A290" s="141">
        <v>3237</v>
      </c>
      <c r="B290" s="142">
        <v>3237</v>
      </c>
      <c r="C290" s="143">
        <v>3237</v>
      </c>
      <c r="D290" s="98" t="s">
        <v>61</v>
      </c>
      <c r="E290" s="85">
        <v>0</v>
      </c>
      <c r="F290" s="85">
        <v>0</v>
      </c>
      <c r="G290" s="85">
        <v>0</v>
      </c>
    </row>
    <row r="291" spans="1:7" hidden="1" x14ac:dyDescent="0.25">
      <c r="A291" s="141">
        <v>3238</v>
      </c>
      <c r="B291" s="142">
        <v>3238</v>
      </c>
      <c r="C291" s="143">
        <v>3238</v>
      </c>
      <c r="D291" s="98" t="s">
        <v>62</v>
      </c>
      <c r="E291" s="85">
        <v>100</v>
      </c>
      <c r="F291" s="85">
        <v>100</v>
      </c>
      <c r="G291" s="85">
        <v>100</v>
      </c>
    </row>
    <row r="292" spans="1:7" hidden="1" x14ac:dyDescent="0.25">
      <c r="A292" s="141">
        <v>3239</v>
      </c>
      <c r="B292" s="142">
        <v>3239</v>
      </c>
      <c r="C292" s="143">
        <v>3239</v>
      </c>
      <c r="D292" s="98" t="s">
        <v>63</v>
      </c>
      <c r="E292" s="85">
        <v>1500</v>
      </c>
      <c r="F292" s="85">
        <v>1500</v>
      </c>
      <c r="G292" s="85">
        <v>1500</v>
      </c>
    </row>
    <row r="293" spans="1:7" hidden="1" x14ac:dyDescent="0.25">
      <c r="A293" s="141">
        <v>3293</v>
      </c>
      <c r="B293" s="142">
        <v>3293</v>
      </c>
      <c r="C293" s="143">
        <v>3293</v>
      </c>
      <c r="D293" s="98" t="s">
        <v>64</v>
      </c>
      <c r="E293" s="85">
        <v>150</v>
      </c>
      <c r="F293" s="85">
        <v>150</v>
      </c>
      <c r="G293" s="85">
        <v>150</v>
      </c>
    </row>
    <row r="294" spans="1:7" hidden="1" x14ac:dyDescent="0.25">
      <c r="A294" s="141">
        <v>3294</v>
      </c>
      <c r="B294" s="142">
        <v>3294</v>
      </c>
      <c r="C294" s="143">
        <v>3294</v>
      </c>
      <c r="D294" s="98" t="s">
        <v>65</v>
      </c>
      <c r="E294" s="85">
        <v>0</v>
      </c>
      <c r="F294" s="85">
        <v>0</v>
      </c>
      <c r="G294" s="85">
        <v>0</v>
      </c>
    </row>
    <row r="295" spans="1:7" hidden="1" x14ac:dyDescent="0.25">
      <c r="A295" s="141">
        <v>3295</v>
      </c>
      <c r="B295" s="142">
        <v>3295</v>
      </c>
      <c r="C295" s="143">
        <v>3295</v>
      </c>
      <c r="D295" s="98" t="s">
        <v>66</v>
      </c>
      <c r="E295" s="85">
        <v>0</v>
      </c>
      <c r="F295" s="85">
        <v>0</v>
      </c>
      <c r="G295" s="85">
        <v>0</v>
      </c>
    </row>
    <row r="296" spans="1:7" hidden="1" x14ac:dyDescent="0.25">
      <c r="A296" s="141">
        <v>3299</v>
      </c>
      <c r="B296" s="142">
        <v>3299</v>
      </c>
      <c r="C296" s="143">
        <v>3299</v>
      </c>
      <c r="D296" s="98" t="s">
        <v>67</v>
      </c>
      <c r="E296" s="85">
        <f>1700+500</f>
        <v>2200</v>
      </c>
      <c r="F296" s="85">
        <f>1700+500</f>
        <v>2200</v>
      </c>
      <c r="G296" s="85">
        <f>1700+500</f>
        <v>2200</v>
      </c>
    </row>
    <row r="297" spans="1:7" x14ac:dyDescent="0.25">
      <c r="A297" s="153">
        <v>34</v>
      </c>
      <c r="B297" s="154"/>
      <c r="C297" s="155"/>
      <c r="D297" s="100" t="s">
        <v>90</v>
      </c>
      <c r="E297" s="77">
        <f t="shared" ref="E297:G297" si="116">E298</f>
        <v>10</v>
      </c>
      <c r="F297" s="77">
        <f t="shared" si="116"/>
        <v>10</v>
      </c>
      <c r="G297" s="77">
        <f t="shared" si="116"/>
        <v>10</v>
      </c>
    </row>
    <row r="298" spans="1:7" hidden="1" x14ac:dyDescent="0.25">
      <c r="A298" s="141" t="s">
        <v>175</v>
      </c>
      <c r="B298" s="142">
        <v>3299</v>
      </c>
      <c r="C298" s="143">
        <v>3299</v>
      </c>
      <c r="D298" s="101" t="s">
        <v>92</v>
      </c>
      <c r="E298" s="85">
        <v>10</v>
      </c>
      <c r="F298" s="85">
        <v>10</v>
      </c>
      <c r="G298" s="85">
        <v>10</v>
      </c>
    </row>
    <row r="299" spans="1:7" ht="25.5" x14ac:dyDescent="0.25">
      <c r="A299" s="150">
        <v>4</v>
      </c>
      <c r="B299" s="151"/>
      <c r="C299" s="152"/>
      <c r="D299" s="96" t="s">
        <v>24</v>
      </c>
      <c r="E299" s="76">
        <f t="shared" ref="E299:G299" si="117">E300</f>
        <v>1450</v>
      </c>
      <c r="F299" s="76">
        <f t="shared" si="117"/>
        <v>1450</v>
      </c>
      <c r="G299" s="76">
        <f t="shared" si="117"/>
        <v>1450</v>
      </c>
    </row>
    <row r="300" spans="1:7" ht="25.5" x14ac:dyDescent="0.25">
      <c r="A300" s="153">
        <v>42</v>
      </c>
      <c r="B300" s="154"/>
      <c r="C300" s="155"/>
      <c r="D300" s="100" t="s">
        <v>96</v>
      </c>
      <c r="E300" s="77">
        <f t="shared" ref="E300:G300" si="118">SUM(E301:E303)</f>
        <v>1450</v>
      </c>
      <c r="F300" s="77">
        <f t="shared" si="118"/>
        <v>1450</v>
      </c>
      <c r="G300" s="77">
        <f t="shared" si="118"/>
        <v>1450</v>
      </c>
    </row>
    <row r="301" spans="1:7" hidden="1" x14ac:dyDescent="0.25">
      <c r="A301" s="141" t="s">
        <v>176</v>
      </c>
      <c r="B301" s="142"/>
      <c r="C301" s="143"/>
      <c r="D301" s="101" t="s">
        <v>97</v>
      </c>
      <c r="E301" s="85">
        <v>300</v>
      </c>
      <c r="F301" s="85">
        <v>300</v>
      </c>
      <c r="G301" s="85">
        <v>300</v>
      </c>
    </row>
    <row r="302" spans="1:7" ht="26.25" hidden="1" x14ac:dyDescent="0.25">
      <c r="A302" s="141" t="s">
        <v>178</v>
      </c>
      <c r="B302" s="142"/>
      <c r="C302" s="143"/>
      <c r="D302" s="101" t="s">
        <v>105</v>
      </c>
      <c r="E302" s="85">
        <v>200</v>
      </c>
      <c r="F302" s="85">
        <v>200</v>
      </c>
      <c r="G302" s="85">
        <v>200</v>
      </c>
    </row>
    <row r="303" spans="1:7" hidden="1" x14ac:dyDescent="0.25">
      <c r="A303" s="141" t="s">
        <v>179</v>
      </c>
      <c r="B303" s="142"/>
      <c r="C303" s="143"/>
      <c r="D303" s="101" t="s">
        <v>100</v>
      </c>
      <c r="E303" s="85">
        <v>950</v>
      </c>
      <c r="F303" s="85">
        <v>950</v>
      </c>
      <c r="G303" s="85">
        <v>950</v>
      </c>
    </row>
    <row r="304" spans="1:7" ht="15" customHeight="1" x14ac:dyDescent="0.25">
      <c r="A304" s="147" t="s">
        <v>212</v>
      </c>
      <c r="B304" s="148"/>
      <c r="C304" s="149"/>
      <c r="D304" s="88" t="s">
        <v>138</v>
      </c>
      <c r="E304" s="75">
        <f>E305+E309</f>
        <v>600</v>
      </c>
      <c r="F304" s="75">
        <f>F305+F309</f>
        <v>5800</v>
      </c>
      <c r="G304" s="75">
        <f t="shared" ref="G304" si="119">G305</f>
        <v>600</v>
      </c>
    </row>
    <row r="305" spans="1:7" x14ac:dyDescent="0.25">
      <c r="A305" s="150">
        <v>3</v>
      </c>
      <c r="B305" s="151"/>
      <c r="C305" s="152"/>
      <c r="D305" s="96" t="s">
        <v>22</v>
      </c>
      <c r="E305" s="76">
        <f t="shared" ref="E305:G305" si="120">E306</f>
        <v>600</v>
      </c>
      <c r="F305" s="76">
        <f t="shared" si="120"/>
        <v>800</v>
      </c>
      <c r="G305" s="76">
        <f t="shared" si="120"/>
        <v>600</v>
      </c>
    </row>
    <row r="306" spans="1:7" x14ac:dyDescent="0.25">
      <c r="A306" s="153">
        <v>32</v>
      </c>
      <c r="B306" s="154"/>
      <c r="C306" s="155"/>
      <c r="D306" s="100" t="s">
        <v>30</v>
      </c>
      <c r="E306" s="77">
        <f>SUM(E307:E308)</f>
        <v>600</v>
      </c>
      <c r="F306" s="77">
        <f>SUM(F307:F308)</f>
        <v>800</v>
      </c>
      <c r="G306" s="77">
        <f>G308</f>
        <v>600</v>
      </c>
    </row>
    <row r="307" spans="1:7" hidden="1" x14ac:dyDescent="0.25">
      <c r="A307" s="141">
        <v>3225</v>
      </c>
      <c r="B307" s="142">
        <v>3225</v>
      </c>
      <c r="C307" s="143">
        <v>3225</v>
      </c>
      <c r="D307" s="98" t="s">
        <v>54</v>
      </c>
      <c r="E307" s="85">
        <v>0</v>
      </c>
      <c r="F307" s="64">
        <v>200</v>
      </c>
      <c r="G307" s="85">
        <v>1000</v>
      </c>
    </row>
    <row r="308" spans="1:7" hidden="1" x14ac:dyDescent="0.25">
      <c r="A308" s="141">
        <v>3299</v>
      </c>
      <c r="B308" s="142">
        <v>3299</v>
      </c>
      <c r="C308" s="143">
        <v>3299</v>
      </c>
      <c r="D308" s="98" t="s">
        <v>67</v>
      </c>
      <c r="E308" s="85">
        <v>600</v>
      </c>
      <c r="F308" s="85">
        <v>600</v>
      </c>
      <c r="G308" s="85">
        <v>600</v>
      </c>
    </row>
    <row r="309" spans="1:7" ht="25.5" x14ac:dyDescent="0.25">
      <c r="A309" s="150">
        <v>4</v>
      </c>
      <c r="B309" s="151"/>
      <c r="C309" s="152"/>
      <c r="D309" s="110" t="s">
        <v>24</v>
      </c>
      <c r="E309" s="76">
        <f t="shared" ref="E309:G309" si="121">E310</f>
        <v>0</v>
      </c>
      <c r="F309" s="76">
        <f t="shared" si="121"/>
        <v>5000</v>
      </c>
      <c r="G309" s="76">
        <f t="shared" si="121"/>
        <v>1362780</v>
      </c>
    </row>
    <row r="310" spans="1:7" ht="25.5" x14ac:dyDescent="0.25">
      <c r="A310" s="153">
        <v>42</v>
      </c>
      <c r="B310" s="154"/>
      <c r="C310" s="155"/>
      <c r="D310" s="100" t="s">
        <v>96</v>
      </c>
      <c r="E310" s="77">
        <f>E311</f>
        <v>0</v>
      </c>
      <c r="F310" s="77">
        <f>F311</f>
        <v>5000</v>
      </c>
      <c r="G310" s="77">
        <f>SUM(G311:G312)</f>
        <v>1362780</v>
      </c>
    </row>
    <row r="311" spans="1:7" hidden="1" x14ac:dyDescent="0.25">
      <c r="A311" s="141" t="s">
        <v>176</v>
      </c>
      <c r="B311" s="142"/>
      <c r="C311" s="143"/>
      <c r="D311" s="101" t="s">
        <v>97</v>
      </c>
      <c r="E311" s="85">
        <v>0</v>
      </c>
      <c r="F311" s="64">
        <f>1500+3500</f>
        <v>5000</v>
      </c>
      <c r="G311" s="85">
        <v>300</v>
      </c>
    </row>
    <row r="312" spans="1:7" ht="27.75" customHeight="1" x14ac:dyDescent="0.25">
      <c r="A312" s="144" t="s">
        <v>69</v>
      </c>
      <c r="B312" s="145"/>
      <c r="C312" s="146"/>
      <c r="D312" s="95" t="s">
        <v>139</v>
      </c>
      <c r="E312" s="74">
        <f t="shared" ref="E312:G312" si="122">E313</f>
        <v>1362480</v>
      </c>
      <c r="F312" s="74">
        <f t="shared" si="122"/>
        <v>1603304</v>
      </c>
      <c r="G312" s="74">
        <f t="shared" si="122"/>
        <v>1362480</v>
      </c>
    </row>
    <row r="313" spans="1:7" ht="15" customHeight="1" x14ac:dyDescent="0.25">
      <c r="A313" s="147" t="s">
        <v>136</v>
      </c>
      <c r="B313" s="148"/>
      <c r="C313" s="149"/>
      <c r="D313" s="88" t="s">
        <v>137</v>
      </c>
      <c r="E313" s="75">
        <f t="shared" ref="E313:G313" si="123">E314</f>
        <v>1362480</v>
      </c>
      <c r="F313" s="75">
        <f t="shared" si="123"/>
        <v>1603304</v>
      </c>
      <c r="G313" s="75">
        <f t="shared" si="123"/>
        <v>1362480</v>
      </c>
    </row>
    <row r="314" spans="1:7" x14ac:dyDescent="0.25">
      <c r="A314" s="150">
        <v>3</v>
      </c>
      <c r="B314" s="151"/>
      <c r="C314" s="152"/>
      <c r="D314" s="96" t="s">
        <v>22</v>
      </c>
      <c r="E314" s="76">
        <f t="shared" ref="E314:F314" si="124">E315+E320+E325</f>
        <v>1362480</v>
      </c>
      <c r="F314" s="76">
        <f t="shared" si="124"/>
        <v>1603304</v>
      </c>
      <c r="G314" s="76">
        <f>G315+G320+G325</f>
        <v>1362480</v>
      </c>
    </row>
    <row r="315" spans="1:7" x14ac:dyDescent="0.25">
      <c r="A315" s="153">
        <v>31</v>
      </c>
      <c r="B315" s="154"/>
      <c r="C315" s="155"/>
      <c r="D315" s="100" t="s">
        <v>23</v>
      </c>
      <c r="E315" s="77">
        <f t="shared" ref="E315:G315" si="125">SUM(E316:E319)</f>
        <v>1310610</v>
      </c>
      <c r="F315" s="77">
        <f t="shared" si="125"/>
        <v>1566762</v>
      </c>
      <c r="G315" s="77">
        <f t="shared" si="125"/>
        <v>1310610</v>
      </c>
    </row>
    <row r="316" spans="1:7" hidden="1" x14ac:dyDescent="0.25">
      <c r="A316" s="141" t="s">
        <v>168</v>
      </c>
      <c r="B316" s="142"/>
      <c r="C316" s="143"/>
      <c r="D316" s="101" t="s">
        <v>78</v>
      </c>
      <c r="E316" s="85">
        <f>82000*12*1.1</f>
        <v>1082400</v>
      </c>
      <c r="F316" s="64">
        <f>108496*12</f>
        <v>1301952</v>
      </c>
      <c r="G316" s="85">
        <f>82000*12*1.1</f>
        <v>1082400</v>
      </c>
    </row>
    <row r="317" spans="1:7" hidden="1" x14ac:dyDescent="0.25">
      <c r="A317" s="141" t="s">
        <v>169</v>
      </c>
      <c r="B317" s="142"/>
      <c r="C317" s="143"/>
      <c r="D317" s="101" t="s">
        <v>79</v>
      </c>
      <c r="E317" s="85">
        <v>50000</v>
      </c>
      <c r="F317" s="85">
        <v>50000</v>
      </c>
      <c r="G317" s="85">
        <v>50000</v>
      </c>
    </row>
    <row r="318" spans="1:7" hidden="1" x14ac:dyDescent="0.25">
      <c r="A318" s="141" t="s">
        <v>170</v>
      </c>
      <c r="B318" s="142"/>
      <c r="C318" s="143"/>
      <c r="D318" s="101" t="s">
        <v>80</v>
      </c>
      <c r="E318" s="85">
        <f>13500*12*1.1</f>
        <v>178200</v>
      </c>
      <c r="F318" s="64">
        <f>17900*12</f>
        <v>214800</v>
      </c>
      <c r="G318" s="85">
        <f>13500*12*1.1</f>
        <v>178200</v>
      </c>
    </row>
    <row r="319" spans="1:7" ht="26.25" hidden="1" x14ac:dyDescent="0.25">
      <c r="A319" s="141" t="s">
        <v>183</v>
      </c>
      <c r="B319" s="142"/>
      <c r="C319" s="143"/>
      <c r="D319" s="101" t="s">
        <v>101</v>
      </c>
      <c r="E319" s="85">
        <v>10</v>
      </c>
      <c r="F319" s="85">
        <v>10</v>
      </c>
      <c r="G319" s="85">
        <v>10</v>
      </c>
    </row>
    <row r="320" spans="1:7" x14ac:dyDescent="0.25">
      <c r="A320" s="153">
        <v>32</v>
      </c>
      <c r="B320" s="154"/>
      <c r="C320" s="155"/>
      <c r="D320" s="100" t="s">
        <v>30</v>
      </c>
      <c r="E320" s="77">
        <f t="shared" ref="E320:G320" si="126">SUM(E321:E324)</f>
        <v>51860</v>
      </c>
      <c r="F320" s="77">
        <f t="shared" si="126"/>
        <v>36532</v>
      </c>
      <c r="G320" s="77">
        <f t="shared" si="126"/>
        <v>51860</v>
      </c>
    </row>
    <row r="321" spans="1:7" hidden="1" x14ac:dyDescent="0.25">
      <c r="A321" s="141" t="s">
        <v>172</v>
      </c>
      <c r="B321" s="142"/>
      <c r="C321" s="143"/>
      <c r="D321" s="101" t="s">
        <v>81</v>
      </c>
      <c r="E321" s="85">
        <f>4000*11*1.1</f>
        <v>48400</v>
      </c>
      <c r="F321" s="64">
        <f>2700*12</f>
        <v>32400</v>
      </c>
      <c r="G321" s="85">
        <f>4000*11*1.1</f>
        <v>48400</v>
      </c>
    </row>
    <row r="322" spans="1:7" hidden="1" x14ac:dyDescent="0.25">
      <c r="A322" s="141" t="s">
        <v>182</v>
      </c>
      <c r="B322" s="142"/>
      <c r="C322" s="143"/>
      <c r="D322" s="106" t="s">
        <v>181</v>
      </c>
      <c r="E322" s="85">
        <v>50</v>
      </c>
      <c r="F322" s="85">
        <v>50</v>
      </c>
      <c r="G322" s="85">
        <v>50</v>
      </c>
    </row>
    <row r="323" spans="1:7" hidden="1" x14ac:dyDescent="0.25">
      <c r="A323" s="141" t="s">
        <v>184</v>
      </c>
      <c r="B323" s="142"/>
      <c r="C323" s="143"/>
      <c r="D323" s="101" t="s">
        <v>102</v>
      </c>
      <c r="E323" s="85">
        <f>280*12</f>
        <v>3360</v>
      </c>
      <c r="F323" s="64">
        <f>336*12</f>
        <v>4032</v>
      </c>
      <c r="G323" s="85">
        <f>280*12</f>
        <v>3360</v>
      </c>
    </row>
    <row r="324" spans="1:7" hidden="1" x14ac:dyDescent="0.25">
      <c r="A324" s="103" t="s">
        <v>185</v>
      </c>
      <c r="B324" s="104"/>
      <c r="C324" s="105"/>
      <c r="D324" s="101" t="s">
        <v>103</v>
      </c>
      <c r="E324" s="85">
        <v>50</v>
      </c>
      <c r="F324" s="85">
        <v>50</v>
      </c>
      <c r="G324" s="85">
        <v>50</v>
      </c>
    </row>
    <row r="325" spans="1:7" x14ac:dyDescent="0.25">
      <c r="A325" s="153">
        <v>34</v>
      </c>
      <c r="B325" s="154"/>
      <c r="C325" s="155"/>
      <c r="D325" s="100" t="s">
        <v>90</v>
      </c>
      <c r="E325" s="86">
        <f t="shared" ref="E325:G325" si="127">E326</f>
        <v>10</v>
      </c>
      <c r="F325" s="77">
        <f t="shared" si="127"/>
        <v>10</v>
      </c>
      <c r="G325" s="77">
        <f t="shared" si="127"/>
        <v>10</v>
      </c>
    </row>
    <row r="326" spans="1:7" hidden="1" x14ac:dyDescent="0.25">
      <c r="A326" s="107" t="s">
        <v>175</v>
      </c>
      <c r="B326" s="108"/>
      <c r="C326" s="109"/>
      <c r="D326" s="101" t="s">
        <v>92</v>
      </c>
      <c r="E326" s="85">
        <v>10</v>
      </c>
      <c r="F326" s="85">
        <v>10</v>
      </c>
      <c r="G326" s="92">
        <v>10</v>
      </c>
    </row>
    <row r="327" spans="1:7" ht="21" customHeight="1" x14ac:dyDescent="0.25">
      <c r="A327" s="144" t="s">
        <v>73</v>
      </c>
      <c r="B327" s="145"/>
      <c r="C327" s="146"/>
      <c r="D327" s="95" t="s">
        <v>140</v>
      </c>
      <c r="E327" s="74">
        <f>E328+E336+E341+E353</f>
        <v>114575.5</v>
      </c>
      <c r="F327" s="74">
        <f>F328+F336+F341+F353</f>
        <v>114575.5</v>
      </c>
      <c r="G327" s="74">
        <f>G328+G336+G341+G353</f>
        <v>114575.5</v>
      </c>
    </row>
    <row r="328" spans="1:7" ht="15" customHeight="1" x14ac:dyDescent="0.25">
      <c r="A328" s="147" t="s">
        <v>125</v>
      </c>
      <c r="B328" s="148"/>
      <c r="C328" s="149"/>
      <c r="D328" s="88" t="s">
        <v>31</v>
      </c>
      <c r="E328" s="75">
        <f t="shared" ref="E328:G328" si="128">E329+E333</f>
        <v>1200</v>
      </c>
      <c r="F328" s="75">
        <f t="shared" si="128"/>
        <v>1200</v>
      </c>
      <c r="G328" s="75">
        <f t="shared" si="128"/>
        <v>1200</v>
      </c>
    </row>
    <row r="329" spans="1:7" x14ac:dyDescent="0.25">
      <c r="A329" s="150">
        <v>3</v>
      </c>
      <c r="B329" s="151"/>
      <c r="C329" s="152"/>
      <c r="D329" s="96" t="s">
        <v>22</v>
      </c>
      <c r="E329" s="76">
        <f t="shared" ref="E329:G329" si="129">E330</f>
        <v>1000</v>
      </c>
      <c r="F329" s="76">
        <f t="shared" si="129"/>
        <v>1000</v>
      </c>
      <c r="G329" s="76">
        <f t="shared" si="129"/>
        <v>1000</v>
      </c>
    </row>
    <row r="330" spans="1:7" x14ac:dyDescent="0.25">
      <c r="A330" s="153">
        <v>32</v>
      </c>
      <c r="B330" s="154"/>
      <c r="C330" s="155"/>
      <c r="D330" s="100" t="s">
        <v>30</v>
      </c>
      <c r="E330" s="77">
        <f t="shared" ref="E330:G330" si="130">E332</f>
        <v>1000</v>
      </c>
      <c r="F330" s="77">
        <f t="shared" si="130"/>
        <v>1000</v>
      </c>
      <c r="G330" s="77">
        <f t="shared" si="130"/>
        <v>1000</v>
      </c>
    </row>
    <row r="331" spans="1:7" hidden="1" x14ac:dyDescent="0.25">
      <c r="A331" s="103" t="s">
        <v>187</v>
      </c>
      <c r="B331" s="104"/>
      <c r="C331" s="105"/>
      <c r="D331" s="101" t="s">
        <v>104</v>
      </c>
      <c r="E331" s="85">
        <v>500</v>
      </c>
      <c r="F331" s="85">
        <v>500</v>
      </c>
      <c r="G331" s="85">
        <v>500</v>
      </c>
    </row>
    <row r="332" spans="1:7" ht="15.75" hidden="1" customHeight="1" x14ac:dyDescent="0.25">
      <c r="A332" s="141" t="s">
        <v>174</v>
      </c>
      <c r="B332" s="142"/>
      <c r="C332" s="143"/>
      <c r="D332" s="101" t="s">
        <v>71</v>
      </c>
      <c r="E332" s="85">
        <v>1000</v>
      </c>
      <c r="F332" s="85">
        <v>1000</v>
      </c>
      <c r="G332" s="85">
        <v>1000</v>
      </c>
    </row>
    <row r="333" spans="1:7" ht="25.5" x14ac:dyDescent="0.25">
      <c r="A333" s="150">
        <v>4</v>
      </c>
      <c r="B333" s="151"/>
      <c r="C333" s="152"/>
      <c r="D333" s="96" t="s">
        <v>24</v>
      </c>
      <c r="E333" s="76">
        <f t="shared" ref="E333:G333" si="131">E334</f>
        <v>200</v>
      </c>
      <c r="F333" s="76">
        <f t="shared" si="131"/>
        <v>200</v>
      </c>
      <c r="G333" s="76">
        <f t="shared" si="131"/>
        <v>200</v>
      </c>
    </row>
    <row r="334" spans="1:7" ht="25.5" x14ac:dyDescent="0.25">
      <c r="A334" s="153">
        <v>42</v>
      </c>
      <c r="B334" s="154"/>
      <c r="C334" s="155"/>
      <c r="D334" s="100" t="s">
        <v>96</v>
      </c>
      <c r="E334" s="77">
        <f t="shared" ref="E334:G334" si="132">E335</f>
        <v>200</v>
      </c>
      <c r="F334" s="77">
        <f t="shared" si="132"/>
        <v>200</v>
      </c>
      <c r="G334" s="77">
        <f t="shared" si="132"/>
        <v>200</v>
      </c>
    </row>
    <row r="335" spans="1:7" ht="26.25" hidden="1" x14ac:dyDescent="0.25">
      <c r="A335" s="103" t="s">
        <v>178</v>
      </c>
      <c r="B335" s="104"/>
      <c r="C335" s="105"/>
      <c r="D335" s="101" t="s">
        <v>105</v>
      </c>
      <c r="E335" s="85">
        <v>200</v>
      </c>
      <c r="F335" s="85">
        <v>200</v>
      </c>
      <c r="G335" s="85">
        <v>200</v>
      </c>
    </row>
    <row r="336" spans="1:7" ht="15" customHeight="1" x14ac:dyDescent="0.25">
      <c r="A336" s="147" t="s">
        <v>134</v>
      </c>
      <c r="B336" s="148"/>
      <c r="C336" s="149"/>
      <c r="D336" s="88" t="s">
        <v>135</v>
      </c>
      <c r="E336" s="75">
        <f t="shared" ref="E336:G336" si="133">E337</f>
        <v>2050</v>
      </c>
      <c r="F336" s="75">
        <f t="shared" si="133"/>
        <v>2050</v>
      </c>
      <c r="G336" s="75">
        <f t="shared" si="133"/>
        <v>2050</v>
      </c>
    </row>
    <row r="337" spans="1:8" x14ac:dyDescent="0.25">
      <c r="A337" s="150">
        <v>3</v>
      </c>
      <c r="B337" s="151"/>
      <c r="C337" s="152"/>
      <c r="D337" s="96" t="s">
        <v>22</v>
      </c>
      <c r="E337" s="76">
        <f t="shared" ref="E337:G337" si="134">E338</f>
        <v>2050</v>
      </c>
      <c r="F337" s="76">
        <f t="shared" si="134"/>
        <v>2050</v>
      </c>
      <c r="G337" s="76">
        <f t="shared" si="134"/>
        <v>2050</v>
      </c>
    </row>
    <row r="338" spans="1:8" x14ac:dyDescent="0.25">
      <c r="A338" s="153">
        <v>32</v>
      </c>
      <c r="B338" s="154"/>
      <c r="C338" s="155"/>
      <c r="D338" s="100" t="s">
        <v>30</v>
      </c>
      <c r="E338" s="77">
        <f>SUM(E339:E340)</f>
        <v>2050</v>
      </c>
      <c r="F338" s="77">
        <f>SUM(F339:F340)</f>
        <v>2050</v>
      </c>
      <c r="G338" s="77">
        <f>SUM(G339:G340)</f>
        <v>2050</v>
      </c>
      <c r="H338" s="77"/>
    </row>
    <row r="339" spans="1:8" hidden="1" x14ac:dyDescent="0.25">
      <c r="A339" s="141" t="s">
        <v>186</v>
      </c>
      <c r="B339" s="142"/>
      <c r="C339" s="143"/>
      <c r="D339" s="101" t="s">
        <v>52</v>
      </c>
      <c r="E339" s="85">
        <v>50</v>
      </c>
      <c r="F339" s="85">
        <v>50</v>
      </c>
      <c r="G339" s="85">
        <v>50</v>
      </c>
    </row>
    <row r="340" spans="1:8" hidden="1" x14ac:dyDescent="0.25">
      <c r="A340" s="103" t="s">
        <v>187</v>
      </c>
      <c r="B340" s="104"/>
      <c r="C340" s="105"/>
      <c r="D340" s="101" t="s">
        <v>104</v>
      </c>
      <c r="E340" s="85">
        <v>2000</v>
      </c>
      <c r="F340" s="85">
        <v>2000</v>
      </c>
      <c r="G340" s="85">
        <v>2000</v>
      </c>
    </row>
    <row r="341" spans="1:8" ht="15" customHeight="1" x14ac:dyDescent="0.25">
      <c r="A341" s="147" t="s">
        <v>136</v>
      </c>
      <c r="B341" s="148"/>
      <c r="C341" s="149"/>
      <c r="D341" s="88" t="s">
        <v>137</v>
      </c>
      <c r="E341" s="75">
        <f t="shared" ref="E341:G341" si="135">E342+E350</f>
        <v>111325.5</v>
      </c>
      <c r="F341" s="75">
        <f t="shared" si="135"/>
        <v>111325.5</v>
      </c>
      <c r="G341" s="75">
        <f t="shared" si="135"/>
        <v>111325.5</v>
      </c>
    </row>
    <row r="342" spans="1:8" x14ac:dyDescent="0.25">
      <c r="A342" s="150">
        <v>3</v>
      </c>
      <c r="B342" s="151"/>
      <c r="C342" s="152"/>
      <c r="D342" s="96" t="s">
        <v>22</v>
      </c>
      <c r="E342" s="76">
        <f t="shared" ref="E342:G342" si="136">E343</f>
        <v>110825.5</v>
      </c>
      <c r="F342" s="76">
        <f t="shared" si="136"/>
        <v>110825.5</v>
      </c>
      <c r="G342" s="76">
        <f t="shared" si="136"/>
        <v>110825.5</v>
      </c>
    </row>
    <row r="343" spans="1:8" x14ac:dyDescent="0.25">
      <c r="A343" s="153">
        <v>32</v>
      </c>
      <c r="B343" s="154"/>
      <c r="C343" s="155"/>
      <c r="D343" s="100" t="s">
        <v>30</v>
      </c>
      <c r="E343" s="77">
        <f t="shared" ref="E343:G343" si="137">SUM(E344:E349)</f>
        <v>110825.5</v>
      </c>
      <c r="F343" s="77">
        <f t="shared" si="137"/>
        <v>110825.5</v>
      </c>
      <c r="G343" s="77">
        <f t="shared" si="137"/>
        <v>110825.5</v>
      </c>
    </row>
    <row r="344" spans="1:8" hidden="1" x14ac:dyDescent="0.25">
      <c r="A344" s="141" t="s">
        <v>186</v>
      </c>
      <c r="B344" s="142"/>
      <c r="C344" s="143"/>
      <c r="D344" s="101" t="s">
        <v>52</v>
      </c>
      <c r="E344" s="85">
        <v>300</v>
      </c>
      <c r="F344" s="85">
        <v>300</v>
      </c>
      <c r="G344" s="85">
        <v>300</v>
      </c>
    </row>
    <row r="345" spans="1:8" hidden="1" x14ac:dyDescent="0.25">
      <c r="A345" s="103" t="s">
        <v>187</v>
      </c>
      <c r="B345" s="104"/>
      <c r="C345" s="105"/>
      <c r="D345" s="101" t="s">
        <v>104</v>
      </c>
      <c r="E345" s="85">
        <f>183*450*1.33</f>
        <v>109525.5</v>
      </c>
      <c r="F345" s="85">
        <f>183*450*1.33</f>
        <v>109525.5</v>
      </c>
      <c r="G345" s="85">
        <f>183*450*1.33</f>
        <v>109525.5</v>
      </c>
    </row>
    <row r="346" spans="1:8" hidden="1" x14ac:dyDescent="0.25">
      <c r="A346" s="141" t="s">
        <v>173</v>
      </c>
      <c r="B346" s="142"/>
      <c r="C346" s="143"/>
      <c r="D346" s="101" t="s">
        <v>70</v>
      </c>
      <c r="E346" s="85">
        <v>200</v>
      </c>
      <c r="F346" s="85">
        <v>200</v>
      </c>
      <c r="G346" s="85">
        <v>200</v>
      </c>
    </row>
    <row r="347" spans="1:8" hidden="1" x14ac:dyDescent="0.25">
      <c r="A347" s="141" t="s">
        <v>188</v>
      </c>
      <c r="B347" s="142"/>
      <c r="C347" s="143"/>
      <c r="D347" s="101" t="s">
        <v>54</v>
      </c>
      <c r="E347" s="85">
        <v>200</v>
      </c>
      <c r="F347" s="85">
        <v>200</v>
      </c>
      <c r="G347" s="85">
        <v>200</v>
      </c>
    </row>
    <row r="348" spans="1:8" hidden="1" x14ac:dyDescent="0.25">
      <c r="A348" s="141" t="s">
        <v>174</v>
      </c>
      <c r="B348" s="142"/>
      <c r="C348" s="143"/>
      <c r="D348" s="101" t="s">
        <v>71</v>
      </c>
      <c r="E348" s="85">
        <v>500</v>
      </c>
      <c r="F348" s="85">
        <v>500</v>
      </c>
      <c r="G348" s="85">
        <v>500</v>
      </c>
    </row>
    <row r="349" spans="1:8" hidden="1" x14ac:dyDescent="0.25">
      <c r="A349" s="141" t="s">
        <v>182</v>
      </c>
      <c r="B349" s="142"/>
      <c r="C349" s="143"/>
      <c r="D349" s="106" t="s">
        <v>190</v>
      </c>
      <c r="E349" s="85">
        <v>100</v>
      </c>
      <c r="F349" s="85">
        <v>100</v>
      </c>
      <c r="G349" s="85">
        <v>100</v>
      </c>
    </row>
    <row r="350" spans="1:8" ht="25.5" x14ac:dyDescent="0.25">
      <c r="A350" s="150">
        <v>4</v>
      </c>
      <c r="B350" s="151"/>
      <c r="C350" s="152"/>
      <c r="D350" s="96" t="s">
        <v>24</v>
      </c>
      <c r="E350" s="76">
        <f t="shared" ref="E350:G351" si="138">E351</f>
        <v>500</v>
      </c>
      <c r="F350" s="76">
        <f t="shared" si="138"/>
        <v>500</v>
      </c>
      <c r="G350" s="76">
        <f t="shared" si="138"/>
        <v>500</v>
      </c>
    </row>
    <row r="351" spans="1:8" ht="25.5" x14ac:dyDescent="0.25">
      <c r="A351" s="153">
        <v>42</v>
      </c>
      <c r="B351" s="154"/>
      <c r="C351" s="155"/>
      <c r="D351" s="100" t="s">
        <v>96</v>
      </c>
      <c r="E351" s="77">
        <f t="shared" si="138"/>
        <v>500</v>
      </c>
      <c r="F351" s="77">
        <f t="shared" si="138"/>
        <v>500</v>
      </c>
      <c r="G351" s="77">
        <f t="shared" si="138"/>
        <v>500</v>
      </c>
    </row>
    <row r="352" spans="1:8" ht="26.25" hidden="1" x14ac:dyDescent="0.25">
      <c r="A352" s="103" t="s">
        <v>178</v>
      </c>
      <c r="B352" s="104"/>
      <c r="C352" s="105"/>
      <c r="D352" s="101" t="s">
        <v>105</v>
      </c>
      <c r="E352" s="85">
        <v>500</v>
      </c>
      <c r="F352" s="85">
        <v>500</v>
      </c>
      <c r="G352" s="92">
        <v>500</v>
      </c>
    </row>
    <row r="353" spans="1:12" ht="15" customHeight="1" x14ac:dyDescent="0.25">
      <c r="A353" s="147" t="s">
        <v>189</v>
      </c>
      <c r="B353" s="148"/>
      <c r="C353" s="149"/>
      <c r="D353" s="88" t="s">
        <v>162</v>
      </c>
      <c r="E353" s="75">
        <f t="shared" ref="E353:G353" si="139">E354</f>
        <v>0</v>
      </c>
      <c r="F353" s="75">
        <f t="shared" si="139"/>
        <v>0</v>
      </c>
      <c r="G353" s="75">
        <f t="shared" si="139"/>
        <v>0</v>
      </c>
    </row>
    <row r="354" spans="1:12" x14ac:dyDescent="0.25">
      <c r="A354" s="150">
        <v>3</v>
      </c>
      <c r="B354" s="151"/>
      <c r="C354" s="152"/>
      <c r="D354" s="96" t="s">
        <v>22</v>
      </c>
      <c r="E354" s="76">
        <f t="shared" ref="E354:G354" si="140">E355</f>
        <v>0</v>
      </c>
      <c r="F354" s="76">
        <f t="shared" si="140"/>
        <v>0</v>
      </c>
      <c r="G354" s="76">
        <f t="shared" si="140"/>
        <v>0</v>
      </c>
    </row>
    <row r="355" spans="1:12" x14ac:dyDescent="0.25">
      <c r="A355" s="153">
        <v>32</v>
      </c>
      <c r="B355" s="154"/>
      <c r="C355" s="155"/>
      <c r="D355" s="100" t="s">
        <v>30</v>
      </c>
      <c r="E355" s="77">
        <f t="shared" ref="E355:G355" si="141">SUM(E356:E358)</f>
        <v>0</v>
      </c>
      <c r="F355" s="77">
        <f t="shared" si="141"/>
        <v>0</v>
      </c>
      <c r="G355" s="77">
        <f t="shared" si="141"/>
        <v>0</v>
      </c>
    </row>
    <row r="356" spans="1:12" hidden="1" x14ac:dyDescent="0.25">
      <c r="A356" s="103" t="s">
        <v>187</v>
      </c>
      <c r="B356" s="104"/>
      <c r="C356" s="105"/>
      <c r="D356" s="101" t="s">
        <v>104</v>
      </c>
      <c r="E356" s="64"/>
      <c r="F356" s="64"/>
      <c r="G356" s="65"/>
    </row>
    <row r="357" spans="1:12" hidden="1" x14ac:dyDescent="0.25">
      <c r="A357" s="141" t="s">
        <v>188</v>
      </c>
      <c r="B357" s="142"/>
      <c r="C357" s="143"/>
      <c r="D357" s="101" t="s">
        <v>54</v>
      </c>
      <c r="E357" s="64"/>
      <c r="F357" s="64"/>
      <c r="G357" s="65"/>
    </row>
    <row r="358" spans="1:12" hidden="1" x14ac:dyDescent="0.25">
      <c r="A358" s="141" t="s">
        <v>174</v>
      </c>
      <c r="B358" s="142"/>
      <c r="C358" s="143"/>
      <c r="D358" s="101" t="s">
        <v>71</v>
      </c>
      <c r="E358" s="64"/>
      <c r="F358" s="64"/>
      <c r="G358" s="65"/>
    </row>
    <row r="359" spans="1:12" ht="21" customHeight="1" x14ac:dyDescent="0.25">
      <c r="A359" s="144" t="s">
        <v>106</v>
      </c>
      <c r="B359" s="145"/>
      <c r="C359" s="146"/>
      <c r="D359" s="95" t="s">
        <v>141</v>
      </c>
      <c r="E359" s="74">
        <f t="shared" ref="E359:G359" si="142">E360+E364</f>
        <v>27100</v>
      </c>
      <c r="F359" s="74">
        <f t="shared" si="142"/>
        <v>27100</v>
      </c>
      <c r="G359" s="74">
        <f t="shared" si="142"/>
        <v>27100</v>
      </c>
    </row>
    <row r="360" spans="1:12" ht="15" customHeight="1" x14ac:dyDescent="0.25">
      <c r="A360" s="147" t="s">
        <v>125</v>
      </c>
      <c r="B360" s="148"/>
      <c r="C360" s="149"/>
      <c r="D360" s="88" t="s">
        <v>31</v>
      </c>
      <c r="E360" s="75">
        <f t="shared" ref="E360:G360" si="143">E361</f>
        <v>100</v>
      </c>
      <c r="F360" s="75">
        <f t="shared" si="143"/>
        <v>100</v>
      </c>
      <c r="G360" s="75">
        <f t="shared" si="143"/>
        <v>100</v>
      </c>
      <c r="L360" s="33"/>
    </row>
    <row r="361" spans="1:12" x14ac:dyDescent="0.25">
      <c r="A361" s="150">
        <v>3</v>
      </c>
      <c r="B361" s="151"/>
      <c r="C361" s="152"/>
      <c r="D361" s="96" t="s">
        <v>22</v>
      </c>
      <c r="E361" s="76">
        <f t="shared" ref="E361:G361" si="144">E362</f>
        <v>100</v>
      </c>
      <c r="F361" s="76">
        <f t="shared" si="144"/>
        <v>100</v>
      </c>
      <c r="G361" s="76">
        <f t="shared" si="144"/>
        <v>100</v>
      </c>
    </row>
    <row r="362" spans="1:12" x14ac:dyDescent="0.25">
      <c r="A362" s="153">
        <v>32</v>
      </c>
      <c r="B362" s="154"/>
      <c r="C362" s="155"/>
      <c r="D362" s="100" t="s">
        <v>30</v>
      </c>
      <c r="E362" s="77">
        <f t="shared" ref="E362:G362" si="145">E363</f>
        <v>100</v>
      </c>
      <c r="F362" s="77">
        <f t="shared" si="145"/>
        <v>100</v>
      </c>
      <c r="G362" s="77">
        <f t="shared" si="145"/>
        <v>100</v>
      </c>
    </row>
    <row r="363" spans="1:12" hidden="1" x14ac:dyDescent="0.25">
      <c r="A363" s="141" t="s">
        <v>186</v>
      </c>
      <c r="B363" s="142"/>
      <c r="C363" s="143"/>
      <c r="D363" s="101" t="s">
        <v>107</v>
      </c>
      <c r="E363" s="85">
        <v>100</v>
      </c>
      <c r="F363" s="85">
        <v>100</v>
      </c>
      <c r="G363" s="85">
        <v>100</v>
      </c>
    </row>
    <row r="364" spans="1:12" ht="15" customHeight="1" x14ac:dyDescent="0.25">
      <c r="A364" s="147" t="s">
        <v>136</v>
      </c>
      <c r="B364" s="148"/>
      <c r="C364" s="149"/>
      <c r="D364" s="88" t="s">
        <v>137</v>
      </c>
      <c r="E364" s="75">
        <f t="shared" ref="E364:G364" si="146">E365+E369</f>
        <v>27000</v>
      </c>
      <c r="F364" s="75">
        <f t="shared" si="146"/>
        <v>27000</v>
      </c>
      <c r="G364" s="75">
        <f t="shared" si="146"/>
        <v>27000</v>
      </c>
    </row>
    <row r="365" spans="1:12" x14ac:dyDescent="0.25">
      <c r="A365" s="150">
        <v>3</v>
      </c>
      <c r="B365" s="151"/>
      <c r="C365" s="152"/>
      <c r="D365" s="96" t="s">
        <v>22</v>
      </c>
      <c r="E365" s="76">
        <f t="shared" ref="E365:G365" si="147">E366+E368</f>
        <v>25000</v>
      </c>
      <c r="F365" s="76">
        <f t="shared" si="147"/>
        <v>25000</v>
      </c>
      <c r="G365" s="76">
        <f t="shared" si="147"/>
        <v>25000</v>
      </c>
    </row>
    <row r="366" spans="1:12" x14ac:dyDescent="0.25">
      <c r="A366" s="153">
        <v>32</v>
      </c>
      <c r="B366" s="154"/>
      <c r="C366" s="155"/>
      <c r="D366" s="100" t="s">
        <v>30</v>
      </c>
      <c r="E366" s="77">
        <f t="shared" ref="E366:G366" si="148">E367</f>
        <v>25000</v>
      </c>
      <c r="F366" s="77">
        <f t="shared" si="148"/>
        <v>25000</v>
      </c>
      <c r="G366" s="77">
        <f t="shared" si="148"/>
        <v>25000</v>
      </c>
    </row>
    <row r="367" spans="1:12" hidden="1" x14ac:dyDescent="0.25">
      <c r="A367" s="141" t="s">
        <v>186</v>
      </c>
      <c r="B367" s="142"/>
      <c r="C367" s="143"/>
      <c r="D367" s="101" t="s">
        <v>107</v>
      </c>
      <c r="E367" s="85">
        <v>25000</v>
      </c>
      <c r="F367" s="85">
        <v>25000</v>
      </c>
      <c r="G367" s="85">
        <v>25000</v>
      </c>
    </row>
    <row r="368" spans="1:12" x14ac:dyDescent="0.25">
      <c r="A368" s="153">
        <v>34</v>
      </c>
      <c r="B368" s="154"/>
      <c r="C368" s="155"/>
      <c r="D368" s="100" t="s">
        <v>90</v>
      </c>
      <c r="E368" s="77">
        <v>0</v>
      </c>
      <c r="F368" s="77">
        <v>0</v>
      </c>
      <c r="G368" s="77">
        <v>0</v>
      </c>
    </row>
    <row r="369" spans="1:12" ht="25.5" x14ac:dyDescent="0.25">
      <c r="A369" s="150">
        <v>4</v>
      </c>
      <c r="B369" s="151"/>
      <c r="C369" s="152"/>
      <c r="D369" s="96" t="s">
        <v>24</v>
      </c>
      <c r="E369" s="76">
        <f t="shared" ref="E369:G369" si="149">E370</f>
        <v>2000</v>
      </c>
      <c r="F369" s="76">
        <f t="shared" si="149"/>
        <v>2000</v>
      </c>
      <c r="G369" s="76">
        <f t="shared" si="149"/>
        <v>2000</v>
      </c>
    </row>
    <row r="370" spans="1:12" ht="25.5" x14ac:dyDescent="0.25">
      <c r="A370" s="153">
        <v>42</v>
      </c>
      <c r="B370" s="154"/>
      <c r="C370" s="155"/>
      <c r="D370" s="100" t="s">
        <v>96</v>
      </c>
      <c r="E370" s="77">
        <f t="shared" ref="E370:G370" si="150">E371</f>
        <v>2000</v>
      </c>
      <c r="F370" s="77">
        <f t="shared" si="150"/>
        <v>2000</v>
      </c>
      <c r="G370" s="77">
        <f t="shared" si="150"/>
        <v>2000</v>
      </c>
    </row>
    <row r="371" spans="1:12" hidden="1" x14ac:dyDescent="0.25">
      <c r="A371" s="141" t="s">
        <v>179</v>
      </c>
      <c r="B371" s="142"/>
      <c r="C371" s="143"/>
      <c r="D371" s="101" t="s">
        <v>108</v>
      </c>
      <c r="E371" s="85">
        <v>2000</v>
      </c>
      <c r="F371" s="85">
        <v>2000</v>
      </c>
      <c r="G371" s="85">
        <v>2000</v>
      </c>
    </row>
    <row r="372" spans="1:12" ht="21" customHeight="1" x14ac:dyDescent="0.25">
      <c r="A372" s="144" t="s">
        <v>77</v>
      </c>
      <c r="B372" s="145"/>
      <c r="C372" s="146"/>
      <c r="D372" s="95" t="s">
        <v>237</v>
      </c>
      <c r="E372" s="74">
        <f t="shared" ref="E372:G372" si="151">E373+E377</f>
        <v>1250</v>
      </c>
      <c r="F372" s="74">
        <f t="shared" si="151"/>
        <v>1005.91</v>
      </c>
      <c r="G372" s="74">
        <f t="shared" si="151"/>
        <v>1250</v>
      </c>
    </row>
    <row r="373" spans="1:12" ht="15" customHeight="1" x14ac:dyDescent="0.25">
      <c r="A373" s="147" t="s">
        <v>125</v>
      </c>
      <c r="B373" s="148"/>
      <c r="C373" s="149"/>
      <c r="D373" s="88" t="s">
        <v>31</v>
      </c>
      <c r="E373" s="75">
        <f t="shared" ref="E373:G375" si="152">E374</f>
        <v>50</v>
      </c>
      <c r="F373" s="75">
        <f t="shared" si="152"/>
        <v>2.06</v>
      </c>
      <c r="G373" s="75">
        <f t="shared" si="152"/>
        <v>50</v>
      </c>
      <c r="L373" s="33"/>
    </row>
    <row r="374" spans="1:12" x14ac:dyDescent="0.25">
      <c r="A374" s="150">
        <v>3</v>
      </c>
      <c r="B374" s="151"/>
      <c r="C374" s="152"/>
      <c r="D374" s="96" t="s">
        <v>22</v>
      </c>
      <c r="E374" s="76">
        <f t="shared" si="152"/>
        <v>50</v>
      </c>
      <c r="F374" s="76">
        <f t="shared" si="152"/>
        <v>2.06</v>
      </c>
      <c r="G374" s="76">
        <f t="shared" si="152"/>
        <v>50</v>
      </c>
    </row>
    <row r="375" spans="1:12" x14ac:dyDescent="0.25">
      <c r="A375" s="153">
        <v>32</v>
      </c>
      <c r="B375" s="154"/>
      <c r="C375" s="155"/>
      <c r="D375" s="100" t="s">
        <v>30</v>
      </c>
      <c r="E375" s="77">
        <f t="shared" si="152"/>
        <v>50</v>
      </c>
      <c r="F375" s="77">
        <f t="shared" si="152"/>
        <v>2.06</v>
      </c>
      <c r="G375" s="77">
        <f t="shared" si="152"/>
        <v>50</v>
      </c>
    </row>
    <row r="376" spans="1:12" hidden="1" x14ac:dyDescent="0.25">
      <c r="A376" s="141" t="s">
        <v>186</v>
      </c>
      <c r="B376" s="142"/>
      <c r="C376" s="143"/>
      <c r="D376" s="101" t="s">
        <v>250</v>
      </c>
      <c r="E376" s="85">
        <v>50</v>
      </c>
      <c r="F376" s="64">
        <v>2.06</v>
      </c>
      <c r="G376" s="85">
        <v>50</v>
      </c>
    </row>
    <row r="377" spans="1:12" ht="15" customHeight="1" x14ac:dyDescent="0.25">
      <c r="A377" s="147" t="s">
        <v>136</v>
      </c>
      <c r="B377" s="148"/>
      <c r="C377" s="149"/>
      <c r="D377" s="88" t="s">
        <v>137</v>
      </c>
      <c r="E377" s="75">
        <f t="shared" ref="E377:G377" si="153">E378+E382</f>
        <v>1200</v>
      </c>
      <c r="F377" s="75">
        <f t="shared" si="153"/>
        <v>1003.85</v>
      </c>
      <c r="G377" s="75">
        <f t="shared" si="153"/>
        <v>1200</v>
      </c>
    </row>
    <row r="378" spans="1:12" x14ac:dyDescent="0.25">
      <c r="A378" s="150">
        <v>3</v>
      </c>
      <c r="B378" s="151"/>
      <c r="C378" s="152"/>
      <c r="D378" s="96" t="s">
        <v>22</v>
      </c>
      <c r="E378" s="76">
        <f t="shared" ref="E378:G378" si="154">E379+E381</f>
        <v>1200</v>
      </c>
      <c r="F378" s="76">
        <f t="shared" si="154"/>
        <v>1003.85</v>
      </c>
      <c r="G378" s="76">
        <f t="shared" si="154"/>
        <v>1200</v>
      </c>
    </row>
    <row r="379" spans="1:12" x14ac:dyDescent="0.25">
      <c r="A379" s="153">
        <v>32</v>
      </c>
      <c r="B379" s="154"/>
      <c r="C379" s="155"/>
      <c r="D379" s="100" t="s">
        <v>30</v>
      </c>
      <c r="E379" s="77">
        <f t="shared" ref="E379:G379" si="155">E380</f>
        <v>1200</v>
      </c>
      <c r="F379" s="77">
        <f t="shared" si="155"/>
        <v>1003.85</v>
      </c>
      <c r="G379" s="77">
        <f t="shared" si="155"/>
        <v>1200</v>
      </c>
    </row>
    <row r="380" spans="1:12" hidden="1" x14ac:dyDescent="0.25">
      <c r="A380" s="141" t="s">
        <v>249</v>
      </c>
      <c r="B380" s="142"/>
      <c r="C380" s="143"/>
      <c r="D380" s="101" t="s">
        <v>107</v>
      </c>
      <c r="E380" s="85">
        <v>1200</v>
      </c>
      <c r="F380" s="64">
        <v>1003.85</v>
      </c>
      <c r="G380" s="85">
        <v>1200</v>
      </c>
    </row>
    <row r="381" spans="1:12" x14ac:dyDescent="0.25">
      <c r="A381" s="153">
        <v>34</v>
      </c>
      <c r="B381" s="154"/>
      <c r="C381" s="155"/>
      <c r="D381" s="100" t="s">
        <v>90</v>
      </c>
      <c r="E381" s="77">
        <v>0</v>
      </c>
      <c r="F381" s="77">
        <v>0</v>
      </c>
      <c r="G381" s="77">
        <v>0</v>
      </c>
    </row>
    <row r="383" spans="1:12" x14ac:dyDescent="0.25">
      <c r="A383" s="82" t="s">
        <v>221</v>
      </c>
      <c r="B383" s="82"/>
      <c r="C383" s="82"/>
      <c r="D383" t="s">
        <v>222</v>
      </c>
      <c r="E383" s="82" t="s">
        <v>223</v>
      </c>
      <c r="F383" s="82"/>
      <c r="G383" s="82"/>
    </row>
    <row r="384" spans="1:12" x14ac:dyDescent="0.25">
      <c r="A384" s="82" t="s">
        <v>224</v>
      </c>
      <c r="B384" s="82"/>
      <c r="C384" s="82"/>
      <c r="D384" t="s">
        <v>225</v>
      </c>
      <c r="E384" s="82" t="s">
        <v>226</v>
      </c>
      <c r="F384" s="82"/>
      <c r="G384" s="82"/>
    </row>
    <row r="388" spans="1:10" hidden="1" x14ac:dyDescent="0.25"/>
    <row r="389" spans="1:10" hidden="1" x14ac:dyDescent="0.25">
      <c r="A389" s="69">
        <v>31</v>
      </c>
      <c r="D389" s="69" t="s">
        <v>23</v>
      </c>
      <c r="E389" s="33">
        <f>SUMIF($A$6:$A$382,A389,$E$6:$E$382)</f>
        <v>1363834.4</v>
      </c>
      <c r="F389" s="33">
        <f>SUMIF($A$6:$A$382,A389,$F$6:$F$382)</f>
        <v>1643297.79</v>
      </c>
      <c r="G389" s="33">
        <f>SUMIF($A$6:$A$382,A389,$G$6:$G$382)</f>
        <v>1363834.4</v>
      </c>
      <c r="I389">
        <v>6596544.8238980798</v>
      </c>
      <c r="J389">
        <v>6619812.7095361296</v>
      </c>
    </row>
    <row r="390" spans="1:10" hidden="1" x14ac:dyDescent="0.25">
      <c r="A390" s="69">
        <v>32</v>
      </c>
      <c r="D390" s="69" t="s">
        <v>30</v>
      </c>
      <c r="E390" s="33">
        <f>SUMIF($A$6:$A$382,A390,$E$6:$E$382)</f>
        <v>276588.09999999998</v>
      </c>
      <c r="F390" s="33">
        <f>SUMIF($A$6:$A$382,A390,$F$6:$F$382)</f>
        <v>280303.12</v>
      </c>
      <c r="G390" s="33">
        <f>SUMIF($A$6:$A$382,A390,$G$6:$G$382)</f>
        <v>276588.09999999998</v>
      </c>
      <c r="I390" s="33">
        <f>G390-F390</f>
        <v>-3715.02</v>
      </c>
    </row>
    <row r="391" spans="1:10" hidden="1" x14ac:dyDescent="0.25">
      <c r="A391" s="69">
        <v>34</v>
      </c>
      <c r="D391" s="69" t="s">
        <v>90</v>
      </c>
      <c r="E391" s="33">
        <f>SUMIF($A$6:$A$382,A391,$E$6:$E$382)</f>
        <v>1240</v>
      </c>
      <c r="F391" s="33">
        <f>SUMIF($A$6:$A$382,A391,$F$6:$F$382)</f>
        <v>1040</v>
      </c>
      <c r="G391" s="33">
        <f>SUMIF($A$6:$A$382,A391,$G$6:$G$382)</f>
        <v>1240</v>
      </c>
    </row>
    <row r="392" spans="1:10" hidden="1" x14ac:dyDescent="0.25">
      <c r="A392" s="69">
        <v>37</v>
      </c>
      <c r="D392" s="69" t="s">
        <v>151</v>
      </c>
      <c r="E392" s="33">
        <f>SUMIF($A$6:$A$382,A392,$E$6:$E$382)</f>
        <v>1000</v>
      </c>
      <c r="F392" s="33">
        <f>SUMIF($A$6:$A$382,A392,$F$6:$F$382)</f>
        <v>1000</v>
      </c>
      <c r="G392" s="33">
        <f>SUMIF($A$6:$A$382,A392,$G$6:$G$382)</f>
        <v>1000</v>
      </c>
    </row>
    <row r="393" spans="1:10" hidden="1" x14ac:dyDescent="0.25">
      <c r="A393" s="69">
        <v>38</v>
      </c>
      <c r="D393" s="69" t="s">
        <v>95</v>
      </c>
      <c r="E393" s="33">
        <f>SUMIF($A$6:$A$382,A393,$E$6:$E$382)</f>
        <v>0</v>
      </c>
      <c r="F393" s="33">
        <f>SUMIF($A$6:$A$382,A393,$F$6:$F$382)</f>
        <v>0</v>
      </c>
      <c r="G393" s="33">
        <f>SUMIF($A$6:$A$382,A393,$G$6:$G$382)</f>
        <v>0</v>
      </c>
    </row>
    <row r="394" spans="1:10" hidden="1" x14ac:dyDescent="0.25">
      <c r="A394" s="69">
        <v>42</v>
      </c>
      <c r="D394" s="69" t="s">
        <v>152</v>
      </c>
      <c r="E394" s="33">
        <f>SUMIF($A$6:$A$382,A394,$E$6:$E$382)</f>
        <v>7060</v>
      </c>
      <c r="F394" s="33">
        <f>SUMIF($A$6:$A$382,A394,$F$6:$F$382)</f>
        <v>40971.53</v>
      </c>
      <c r="G394" s="33">
        <f>SUMIF($A$6:$A$382,A394,$G$6:$G$382)</f>
        <v>1369840</v>
      </c>
    </row>
    <row r="395" spans="1:10" hidden="1" x14ac:dyDescent="0.25">
      <c r="A395" s="69">
        <v>45</v>
      </c>
      <c r="D395" s="69" t="s">
        <v>152</v>
      </c>
      <c r="E395" s="33">
        <f>SUMIF($A$6:$A$382,A395,$E$6:$E$382)</f>
        <v>0</v>
      </c>
      <c r="F395" s="33">
        <f>SUMIF($A$6:$A$382,A395,$F$6:$F$382)</f>
        <v>1125</v>
      </c>
      <c r="G395" s="33">
        <f>SUMIF($A$6:$A$382,A395,$G$6:$G$382)</f>
        <v>0</v>
      </c>
    </row>
    <row r="396" spans="1:10" hidden="1" x14ac:dyDescent="0.25">
      <c r="D396" s="71" t="s">
        <v>218</v>
      </c>
      <c r="E396" s="80">
        <f>SUM(E389:E395)</f>
        <v>1649722.5</v>
      </c>
      <c r="F396" s="80">
        <f>SUM(F389:F395)</f>
        <v>1967737.44</v>
      </c>
      <c r="G396" s="80">
        <f t="shared" ref="G396" si="156">SUM(G389:G395)</f>
        <v>3012502.5</v>
      </c>
      <c r="I396" s="33">
        <f>F4-F396</f>
        <v>0</v>
      </c>
    </row>
    <row r="397" spans="1:10" hidden="1" x14ac:dyDescent="0.25">
      <c r="A397" s="69" t="s">
        <v>129</v>
      </c>
      <c r="E397" s="81">
        <f>SUMIF($A$6:$A$382,A397,$E$6:$E$382)</f>
        <v>1000</v>
      </c>
      <c r="F397" s="81">
        <f>SUMIF($A$6:$A$382,A397,$F$6:$F$382)</f>
        <v>1000</v>
      </c>
      <c r="G397" s="81">
        <f>SUMIF($A$6:$A$382,A397,$G$6:$G$382)</f>
        <v>1000</v>
      </c>
    </row>
    <row r="398" spans="1:10" hidden="1" x14ac:dyDescent="0.25">
      <c r="A398" s="69" t="s">
        <v>110</v>
      </c>
      <c r="E398" s="81">
        <f>SUMIF($A$6:$A$382,A398,$E$6:$E$382)</f>
        <v>45990</v>
      </c>
      <c r="F398" s="81">
        <f>SUMIF($A$6:$A$382,A398,$F$6:$F$382)</f>
        <v>56996</v>
      </c>
      <c r="G398" s="81">
        <f>SUMIF($A$6:$A$382,A398,$G$6:$G$382)</f>
        <v>45990</v>
      </c>
    </row>
    <row r="399" spans="1:10" hidden="1" x14ac:dyDescent="0.25">
      <c r="A399" s="69" t="s">
        <v>116</v>
      </c>
      <c r="E399" s="81">
        <f>SUMIF($A$6:$A$382,A399,$E$6:$E$382)</f>
        <v>12366.6</v>
      </c>
      <c r="F399" s="81">
        <f>SUMIF($A$6:$A$382,A399,$F$6:$F$382)</f>
        <v>49009.5</v>
      </c>
      <c r="G399" s="81">
        <f>SUMIF($A$6:$A$382,A399,$G$6:$G$382)</f>
        <v>12366.6</v>
      </c>
    </row>
    <row r="400" spans="1:10" hidden="1" x14ac:dyDescent="0.25">
      <c r="A400" s="69" t="s">
        <v>220</v>
      </c>
      <c r="E400" s="81">
        <f>SUMIF($A$6:$A$382,A400,$E$6:$E$382)</f>
        <v>48830.400000000001</v>
      </c>
      <c r="F400" s="81">
        <f>SUMIF($A$6:$A$382,A400,$F$6:$F$382)</f>
        <v>69204.03</v>
      </c>
      <c r="G400" s="81">
        <f>SUMIF($A$6:$A$382,A400,$G$6:$G$382)</f>
        <v>48830.400000000001</v>
      </c>
    </row>
    <row r="401" spans="1:11" hidden="1" x14ac:dyDescent="0.25">
      <c r="A401" s="69" t="s">
        <v>125</v>
      </c>
      <c r="E401" s="81">
        <f>SUMIF($A$6:$A$382,A401,$E$6:$E$382)</f>
        <v>6710</v>
      </c>
      <c r="F401" s="81">
        <f>SUMIF($A$6:$A$382,A401,$F$6:$F$382)</f>
        <v>7562.06</v>
      </c>
      <c r="G401" s="81">
        <f>SUMIF($A$6:$A$382,A401,$G$6:$G$382)</f>
        <v>6710</v>
      </c>
    </row>
    <row r="402" spans="1:11" hidden="1" x14ac:dyDescent="0.25">
      <c r="A402" s="69" t="s">
        <v>132</v>
      </c>
      <c r="E402" s="81">
        <f>SUMIF($A$6:$A$382,A402,$E$6:$E$382)</f>
        <v>0</v>
      </c>
      <c r="F402" s="81">
        <f>SUMIF($A$6:$A$382,A402,$F$6:$F$382)</f>
        <v>0</v>
      </c>
      <c r="G402" s="81">
        <f>SUMIF($A$6:$A$382,A402,$G$6:$G$382)</f>
        <v>0</v>
      </c>
    </row>
    <row r="403" spans="1:11" hidden="1" x14ac:dyDescent="0.25">
      <c r="A403" s="69" t="s">
        <v>134</v>
      </c>
      <c r="E403" s="81">
        <f>SUMIF($A$6:$A$382,A403,$E$6:$E$382)</f>
        <v>21460</v>
      </c>
      <c r="F403" s="81">
        <f>SUMIF($A$6:$A$382,A403,$F$6:$F$382)</f>
        <v>21460</v>
      </c>
      <c r="G403" s="81">
        <f>SUMIF($A$6:$A$382,A403,$G$6:$G$382)</f>
        <v>21460</v>
      </c>
      <c r="K403" s="33">
        <f>E396-E409</f>
        <v>0</v>
      </c>
    </row>
    <row r="404" spans="1:11" hidden="1" x14ac:dyDescent="0.25">
      <c r="A404" s="69" t="s">
        <v>136</v>
      </c>
      <c r="E404" s="81">
        <f>SUMIF($A$6:$A$382,A404,$E$6:$E$382)</f>
        <v>1512765.5</v>
      </c>
      <c r="F404" s="81">
        <f>SUMIF($A$6:$A$382,A404,$F$6:$F$382)</f>
        <v>1753393.35</v>
      </c>
      <c r="G404" s="81">
        <f>SUMIF($A$6:$A$382,A404,$G$6:$G$382)</f>
        <v>1512765.5</v>
      </c>
    </row>
    <row r="405" spans="1:11" hidden="1" x14ac:dyDescent="0.25">
      <c r="A405" s="69" t="s">
        <v>212</v>
      </c>
      <c r="E405" s="81">
        <f>SUMIF($A$6:$A$382,A405,$E$6:$E$382)</f>
        <v>600</v>
      </c>
      <c r="F405" s="81">
        <f>SUMIF($A$6:$A$382,A405,$F$6:$F$382)</f>
        <v>5800</v>
      </c>
      <c r="G405" s="81">
        <f>SUMIF($A$6:$A$382,A405,$G$6:$G$382)</f>
        <v>600</v>
      </c>
    </row>
    <row r="406" spans="1:11" hidden="1" x14ac:dyDescent="0.25">
      <c r="A406" s="72" t="s">
        <v>189</v>
      </c>
      <c r="E406" s="81">
        <f>SUMIF($A$6:$A$382,A406,$E$6:$E$382)</f>
        <v>0</v>
      </c>
      <c r="F406" s="81">
        <f>SUMIF($A$6:$A$382,A406,$F$6:$F$382)</f>
        <v>0</v>
      </c>
      <c r="G406" s="81">
        <f>SUMIF($A$6:$A$382,A406,$G$6:$G$382)</f>
        <v>0</v>
      </c>
    </row>
    <row r="407" spans="1:11" hidden="1" x14ac:dyDescent="0.25">
      <c r="A407" s="72" t="s">
        <v>244</v>
      </c>
      <c r="E407" s="81">
        <f>SUMIF($A$6:$A$382,A407,$E$6:$E$382)</f>
        <v>0</v>
      </c>
      <c r="F407" s="81">
        <f>SUMIF($A$6:$A$382,A407,$F$6:$F$382)</f>
        <v>3312.5</v>
      </c>
      <c r="G407" s="81">
        <f>SUMIF($A$6:$A$382,A407,$G$6:$G$382)</f>
        <v>45990</v>
      </c>
    </row>
    <row r="408" spans="1:11" hidden="1" x14ac:dyDescent="0.25">
      <c r="E408" s="70">
        <v>0</v>
      </c>
      <c r="F408" s="70">
        <v>0</v>
      </c>
      <c r="G408" s="70">
        <v>0</v>
      </c>
    </row>
    <row r="409" spans="1:11" hidden="1" x14ac:dyDescent="0.25">
      <c r="D409" s="71" t="s">
        <v>219</v>
      </c>
      <c r="E409" s="80">
        <f>SUM(E397:E408)</f>
        <v>1649722.5</v>
      </c>
      <c r="F409" s="80">
        <f t="shared" ref="F409:G409" si="157">SUM(F397:F408)</f>
        <v>1967737.44</v>
      </c>
      <c r="G409" s="80">
        <f t="shared" si="157"/>
        <v>1695712.5</v>
      </c>
    </row>
    <row r="410" spans="1:11" hidden="1" x14ac:dyDescent="0.25">
      <c r="E410" s="70"/>
    </row>
    <row r="411" spans="1:11" hidden="1" x14ac:dyDescent="0.25">
      <c r="E411" s="70"/>
    </row>
    <row r="412" spans="1:11" hidden="1" x14ac:dyDescent="0.25">
      <c r="A412" s="69" t="s">
        <v>129</v>
      </c>
      <c r="D412" s="69" t="s">
        <v>23</v>
      </c>
      <c r="E412" s="70"/>
    </row>
    <row r="413" spans="1:11" hidden="1" x14ac:dyDescent="0.25">
      <c r="A413" s="69" t="s">
        <v>129</v>
      </c>
      <c r="D413" s="69" t="s">
        <v>30</v>
      </c>
      <c r="E413" s="70"/>
    </row>
    <row r="414" spans="1:11" hidden="1" x14ac:dyDescent="0.25">
      <c r="A414" s="69" t="s">
        <v>129</v>
      </c>
      <c r="D414" s="69" t="s">
        <v>90</v>
      </c>
      <c r="E414" s="70"/>
    </row>
    <row r="415" spans="1:11" hidden="1" x14ac:dyDescent="0.25">
      <c r="A415" s="69" t="s">
        <v>129</v>
      </c>
      <c r="D415" s="69" t="s">
        <v>151</v>
      </c>
    </row>
    <row r="416" spans="1:11" hidden="1" x14ac:dyDescent="0.25">
      <c r="A416" s="69" t="s">
        <v>129</v>
      </c>
      <c r="D416" s="69" t="s">
        <v>95</v>
      </c>
    </row>
    <row r="417" spans="1:10" hidden="1" x14ac:dyDescent="0.25">
      <c r="A417" s="69" t="s">
        <v>129</v>
      </c>
      <c r="D417" s="69" t="s">
        <v>152</v>
      </c>
    </row>
    <row r="418" spans="1:10" hidden="1" x14ac:dyDescent="0.25"/>
    <row r="419" spans="1:10" hidden="1" x14ac:dyDescent="0.25">
      <c r="A419" s="69" t="s">
        <v>110</v>
      </c>
      <c r="D419" s="69" t="s">
        <v>23</v>
      </c>
    </row>
    <row r="420" spans="1:10" hidden="1" x14ac:dyDescent="0.25">
      <c r="A420" s="69" t="s">
        <v>110</v>
      </c>
      <c r="D420" s="69" t="s">
        <v>30</v>
      </c>
    </row>
    <row r="421" spans="1:10" hidden="1" x14ac:dyDescent="0.25">
      <c r="A421" s="69" t="s">
        <v>110</v>
      </c>
      <c r="D421" s="69" t="s">
        <v>90</v>
      </c>
    </row>
    <row r="422" spans="1:10" hidden="1" x14ac:dyDescent="0.25">
      <c r="A422" s="69" t="s">
        <v>110</v>
      </c>
      <c r="D422" s="69" t="s">
        <v>151</v>
      </c>
    </row>
    <row r="423" spans="1:10" hidden="1" x14ac:dyDescent="0.25">
      <c r="A423" s="69" t="s">
        <v>110</v>
      </c>
      <c r="D423" s="69" t="s">
        <v>95</v>
      </c>
    </row>
    <row r="424" spans="1:10" hidden="1" x14ac:dyDescent="0.25">
      <c r="A424" s="69" t="s">
        <v>110</v>
      </c>
      <c r="D424" s="69" t="s">
        <v>152</v>
      </c>
    </row>
    <row r="425" spans="1:10" hidden="1" x14ac:dyDescent="0.25"/>
    <row r="426" spans="1:10" hidden="1" x14ac:dyDescent="0.25"/>
    <row r="427" spans="1:10" hidden="1" x14ac:dyDescent="0.25">
      <c r="A427" s="69">
        <v>3211</v>
      </c>
      <c r="E427" s="113">
        <f>SUMIF($A$6:$A$382,A427,$E$6:$E$382)</f>
        <v>6000</v>
      </c>
      <c r="F427" s="33">
        <f>SUMIF($A$6:$A$382,A427,$F$6:$F$382)</f>
        <v>5608.75</v>
      </c>
      <c r="G427" s="33">
        <f>SUMIF($A$6:$A$382,A427,$G$6:$G$382)</f>
        <v>6400</v>
      </c>
      <c r="I427">
        <v>6596544.8238980798</v>
      </c>
      <c r="J427">
        <v>6619812.7095361296</v>
      </c>
    </row>
    <row r="428" spans="1:10" hidden="1" x14ac:dyDescent="0.25">
      <c r="A428" s="69">
        <v>3213</v>
      </c>
      <c r="E428" s="113">
        <f>SUMIF($A$6:$A$382,A428,$E$6:$E$382)</f>
        <v>950</v>
      </c>
      <c r="F428" s="112">
        <f>SUMIF($A$6:$A$382,A428,$F$6:$F$382)</f>
        <v>1150</v>
      </c>
      <c r="G428" s="112">
        <f>SUMIF($A$6:$A$382,A428,$G$6:$G$382)</f>
        <v>1250</v>
      </c>
      <c r="I428" s="33">
        <f>G428-F428</f>
        <v>100</v>
      </c>
    </row>
    <row r="429" spans="1:10" hidden="1" x14ac:dyDescent="0.25">
      <c r="A429" s="69">
        <v>3214</v>
      </c>
      <c r="E429" s="112">
        <f>SUMIF($A$6:$A$382,A429,$E$6:$E$382)</f>
        <v>600</v>
      </c>
      <c r="F429" s="112">
        <f>SUMIF($A$6:$A$382,A429,$F$6:$F$382)</f>
        <v>1100</v>
      </c>
      <c r="G429" s="112">
        <f>SUMIF($A$6:$A$382,A429,$G$6:$G$382)</f>
        <v>600</v>
      </c>
    </row>
    <row r="430" spans="1:10" hidden="1" x14ac:dyDescent="0.25">
      <c r="A430" s="69">
        <v>3221</v>
      </c>
      <c r="E430" s="113">
        <f>SUMIF($A$6:$A$382,A430,$E$6:$E$382)</f>
        <v>31850</v>
      </c>
      <c r="F430" s="112">
        <f>SUMIF($A$6:$A$382,A430,$F$6:$F$382)</f>
        <v>34503.06</v>
      </c>
      <c r="G430" s="112">
        <f>SUMIF($A$6:$A$382,A430,$G$6:$G$382)</f>
        <v>31850</v>
      </c>
    </row>
    <row r="431" spans="1:10" hidden="1" x14ac:dyDescent="0.25">
      <c r="A431" s="69">
        <v>3222</v>
      </c>
      <c r="E431" s="113">
        <f>SUMIF($A$6:$A$382,A431,$E$6:$E$382)</f>
        <v>112025.5</v>
      </c>
      <c r="F431" s="112">
        <f>SUMIF($A$6:$A$382,A431,$F$6:$F$382)</f>
        <v>112025.5</v>
      </c>
      <c r="G431" s="112">
        <f>SUMIF($A$6:$A$382,A431,$G$6:$G$382)</f>
        <v>112025.5</v>
      </c>
    </row>
    <row r="432" spans="1:10" hidden="1" x14ac:dyDescent="0.25">
      <c r="A432" s="69">
        <v>3223</v>
      </c>
      <c r="E432" s="113">
        <f>SUMIF($A$6:$A$382,A432,$E$6:$E$382)</f>
        <v>5768</v>
      </c>
      <c r="F432" s="112">
        <f>SUMIF($A$6:$A$382,A432,$F$6:$F$382)</f>
        <v>12568</v>
      </c>
      <c r="G432" s="112">
        <f>SUMIF($A$6:$A$382,A432,$G$6:$G$382)</f>
        <v>9368</v>
      </c>
    </row>
    <row r="433" spans="1:7" hidden="1" x14ac:dyDescent="0.25">
      <c r="A433" s="69">
        <v>3224</v>
      </c>
      <c r="E433" s="113">
        <f>SUMIF($A$6:$A$382,A433,$E$6:$E$382)</f>
        <v>3300</v>
      </c>
      <c r="F433" s="112">
        <f>SUMIF($A$6:$A$382,A433,$F$6:$F$382)</f>
        <v>3300</v>
      </c>
      <c r="G433" s="112">
        <f>SUMIF($A$6:$A$382,A433,$G$6:$G$382)</f>
        <v>3300</v>
      </c>
    </row>
    <row r="434" spans="1:7" hidden="1" x14ac:dyDescent="0.25">
      <c r="A434" s="69">
        <v>3225</v>
      </c>
      <c r="E434" s="113">
        <f>SUMIF($A$6:$A$382,A434,$E$6:$E$382)</f>
        <v>1700</v>
      </c>
      <c r="F434" s="112">
        <f>SUMIF($A$6:$A$382,A434,$F$6:$F$382)</f>
        <v>1900</v>
      </c>
      <c r="G434" s="112">
        <f>SUMIF($A$6:$A$382,A434,$G$6:$G$382)</f>
        <v>2700</v>
      </c>
    </row>
    <row r="435" spans="1:7" hidden="1" x14ac:dyDescent="0.25">
      <c r="A435" s="69">
        <v>3227</v>
      </c>
      <c r="E435" s="113">
        <f>SUMIF($A$6:$A$382,A435,$E$6:$E$382)</f>
        <v>900</v>
      </c>
      <c r="F435" s="112">
        <f>SUMIF($A$6:$A$382,A435,$F$6:$F$382)</f>
        <v>900</v>
      </c>
      <c r="G435" s="112">
        <f>SUMIF($A$6:$A$382,A435,$G$6:$G$382)</f>
        <v>1100</v>
      </c>
    </row>
    <row r="436" spans="1:7" hidden="1" x14ac:dyDescent="0.25">
      <c r="A436" s="69">
        <v>3231</v>
      </c>
      <c r="E436" s="114">
        <f>SUMIF($A$6:$A$382,A436,$E$6:$E$382)</f>
        <v>18920</v>
      </c>
      <c r="F436" s="111">
        <f>SUMIF($A$6:$A$382,A436,$F$6:$F$382)</f>
        <v>18920</v>
      </c>
      <c r="G436" s="111">
        <f>SUMIF($A$6:$A$382,A436,$G$6:$G$382)</f>
        <v>18920</v>
      </c>
    </row>
    <row r="437" spans="1:7" hidden="1" x14ac:dyDescent="0.25">
      <c r="A437" s="69">
        <v>3232</v>
      </c>
      <c r="E437" s="114">
        <f>SUMIF($A$6:$A$382,A437,$E$6:$E$382)</f>
        <v>8492</v>
      </c>
      <c r="F437" s="111">
        <f>SUMIF($A$6:$A$382,A437,$F$6:$F$382)</f>
        <v>19142.849999999999</v>
      </c>
      <c r="G437" s="111">
        <f>SUMIF($A$6:$A$382,A437,$G$6:$G$382)</f>
        <v>8492</v>
      </c>
    </row>
    <row r="438" spans="1:7" hidden="1" x14ac:dyDescent="0.25">
      <c r="A438" s="69">
        <v>3233</v>
      </c>
      <c r="E438" s="69">
        <f>SUMIF($A$6:$A$382,A438,$E$6:$E$382)</f>
        <v>10</v>
      </c>
      <c r="F438" s="111">
        <f>SUMIF($A$6:$A$382,A438,$F$6:$F$382)</f>
        <v>10</v>
      </c>
      <c r="G438" s="111">
        <f>SUMIF($A$6:$A$382,A438,$G$6:$G$382)</f>
        <v>10</v>
      </c>
    </row>
    <row r="439" spans="1:7" hidden="1" x14ac:dyDescent="0.25">
      <c r="A439" s="69">
        <v>3234</v>
      </c>
      <c r="E439" s="115">
        <f>SUMIF($A$6:$A$382,A439,$E$6:$E$382)</f>
        <v>3700</v>
      </c>
      <c r="F439" s="111">
        <f>SUMIF($A$6:$A$382,A439,$F$6:$F$382)</f>
        <v>3700</v>
      </c>
      <c r="G439" s="111">
        <f>SUMIF($A$6:$A$382,A439,$G$6:$G$382)</f>
        <v>3700</v>
      </c>
    </row>
    <row r="440" spans="1:7" hidden="1" x14ac:dyDescent="0.25">
      <c r="A440" s="69">
        <v>3235</v>
      </c>
      <c r="E440" s="115">
        <f>SUMIF($A$6:$A$382,A440,$E$6:$E$382)</f>
        <v>6220</v>
      </c>
      <c r="F440" s="111">
        <f>SUMIF($A$6:$A$382,A440,$F$6:$F$382)</f>
        <v>5720</v>
      </c>
      <c r="G440" s="111">
        <f>SUMIF($A$6:$A$382,A440,$G$6:$G$382)</f>
        <v>1720</v>
      </c>
    </row>
    <row r="441" spans="1:7" hidden="1" x14ac:dyDescent="0.25">
      <c r="A441" s="69">
        <v>3236</v>
      </c>
      <c r="E441" s="115">
        <f>SUMIF($A$6:$A$382,A441,$E$6:$E$382)</f>
        <v>3250</v>
      </c>
      <c r="F441" s="111">
        <f>SUMIF($A$6:$A$382,A441,$F$6:$F$382)</f>
        <v>4450</v>
      </c>
      <c r="G441" s="111">
        <f>SUMIF($A$6:$A$382,A441,$G$6:$G$382)</f>
        <v>3250</v>
      </c>
    </row>
    <row r="442" spans="1:7" hidden="1" x14ac:dyDescent="0.25">
      <c r="A442" s="69">
        <v>3237</v>
      </c>
      <c r="E442" s="115">
        <f>SUMIF($A$6:$A$382,A442,$E$6:$E$382)</f>
        <v>400</v>
      </c>
      <c r="F442" s="111">
        <f>SUMIF($A$6:$A$382,A442,$F$6:$F$382)</f>
        <v>400</v>
      </c>
      <c r="G442" s="111">
        <f>SUMIF($A$6:$A$382,A442,$G$6:$G$382)</f>
        <v>400</v>
      </c>
    </row>
    <row r="443" spans="1:7" hidden="1" x14ac:dyDescent="0.25">
      <c r="A443" s="69">
        <v>3238</v>
      </c>
      <c r="E443" s="115">
        <f>SUMIF($A$6:$A$382,A443,$E$6:$E$382)</f>
        <v>3031</v>
      </c>
      <c r="F443" s="111">
        <f>SUMIF($A$6:$A$382,A443,$F$6:$F$382)</f>
        <v>3031</v>
      </c>
      <c r="G443" s="111">
        <f>SUMIF($A$6:$A$382,A443,$G$6:$G$382)</f>
        <v>3031</v>
      </c>
    </row>
    <row r="444" spans="1:7" hidden="1" x14ac:dyDescent="0.25">
      <c r="A444" s="69">
        <v>3239</v>
      </c>
      <c r="E444" s="69">
        <f>SUMIF($A$6:$A$382,A444,$E$6:$E$382)</f>
        <v>2300</v>
      </c>
      <c r="F444" s="111">
        <f>SUMIF($A$6:$A$382,A444,$F$6:$F$382)</f>
        <v>2400</v>
      </c>
      <c r="G444" s="111">
        <f>SUMIF($A$6:$A$382,A444,$G$6:$G$382)</f>
        <v>2300</v>
      </c>
    </row>
    <row r="445" spans="1:7" hidden="1" x14ac:dyDescent="0.25">
      <c r="A445" s="69">
        <v>3293</v>
      </c>
      <c r="E445" s="115">
        <f>SUMIF($A$6:$A$382,A445,$E$6:$E$382)</f>
        <v>890</v>
      </c>
      <c r="F445" s="111">
        <f>SUMIF($A$6:$A$382,A445,$F$6:$F$382)</f>
        <v>890</v>
      </c>
      <c r="G445" s="111">
        <f>SUMIF($A$6:$A$382,A445,$G$6:$G$382)</f>
        <v>890</v>
      </c>
    </row>
    <row r="446" spans="1:7" hidden="1" x14ac:dyDescent="0.25">
      <c r="A446" s="69">
        <v>3294</v>
      </c>
      <c r="E446" s="115">
        <f>SUMIF($A$6:$A$382,A446,$E$6:$E$382)</f>
        <v>200</v>
      </c>
      <c r="F446" s="111">
        <f>SUMIF($A$6:$A$382,A446,$F$6:$F$382)</f>
        <v>200</v>
      </c>
      <c r="G446" s="111">
        <f>SUMIF($A$6:$A$382,A446,$G$6:$G$382)</f>
        <v>200</v>
      </c>
    </row>
    <row r="447" spans="1:7" s="111" customFormat="1" hidden="1" x14ac:dyDescent="0.25">
      <c r="A447" s="111">
        <v>3295</v>
      </c>
      <c r="E447" s="111">
        <f>SUMIF($A$6:$A$382,A447,$E$6:$E$382)</f>
        <v>3490</v>
      </c>
      <c r="F447" s="111">
        <f>SUMIF($A$6:$A$382,A447,$F$6:$F$382)</f>
        <v>4162</v>
      </c>
      <c r="G447" s="111">
        <f>SUMIF($A$6:$A$382,A447,$G$6:$G$382)</f>
        <v>3490</v>
      </c>
    </row>
    <row r="448" spans="1:7" s="111" customFormat="1" hidden="1" x14ac:dyDescent="0.25">
      <c r="A448" s="111">
        <v>3296</v>
      </c>
      <c r="E448" s="111">
        <f>SUMIF($A$6:$A$382,A448,$E$6:$E$382)</f>
        <v>50</v>
      </c>
      <c r="F448" s="111">
        <f>SUMIF($A$6:$A$382,A448,$F$6:$F$382)</f>
        <v>50</v>
      </c>
      <c r="G448" s="111">
        <f>SUMIF($A$6:$A$382,A448,$G$6:$G$382)</f>
        <v>50</v>
      </c>
    </row>
    <row r="449" spans="1:7" hidden="1" x14ac:dyDescent="0.25">
      <c r="A449" s="69">
        <v>3299</v>
      </c>
      <c r="E449" s="114">
        <f>SUMIF($A$6:$A$382,A449,$E$6:$E$382)</f>
        <v>6300.8</v>
      </c>
      <c r="F449" s="111">
        <f>SUMIF($A$6:$A$382,A449,$F$6:$F$382)</f>
        <v>5466</v>
      </c>
      <c r="G449" s="111">
        <f>SUMIF($A$6:$A$382,A449,$G$6:$G$382)</f>
        <v>6300.8</v>
      </c>
    </row>
    <row r="450" spans="1:7" hidden="1" x14ac:dyDescent="0.25">
      <c r="A450" s="69">
        <v>3431</v>
      </c>
      <c r="E450" s="114">
        <f>SUMIF($A$6:$A$382,A450,$E$6:$E$382)</f>
        <v>1200</v>
      </c>
      <c r="F450" s="111">
        <f>SUMIF($A$6:$A$382,A450,$F$6:$F$382)</f>
        <v>1000</v>
      </c>
      <c r="G450" s="111">
        <f>SUMIF($A$6:$A$382,A450,$G$6:$G$382)</f>
        <v>1200</v>
      </c>
    </row>
    <row r="451" spans="1:7" hidden="1" x14ac:dyDescent="0.25">
      <c r="A451" s="69">
        <v>3433</v>
      </c>
      <c r="E451" s="114">
        <f>SUMIF($A$6:$A$382,A451,$E$6:$E$382)</f>
        <v>40</v>
      </c>
      <c r="F451" s="111">
        <f>SUMIF($A$6:$A$382,A451,$F$6:$F$382)</f>
        <v>40</v>
      </c>
      <c r="G451" s="111">
        <f>SUMIF($A$6:$A$382,A451,$G$6:$G$382)</f>
        <v>40</v>
      </c>
    </row>
    <row r="452" spans="1:7" hidden="1" x14ac:dyDescent="0.25">
      <c r="A452" s="69">
        <v>3224</v>
      </c>
      <c r="E452" s="114">
        <f>SUMIF($A$6:$A$382,A452,$E$6:$E$382)</f>
        <v>3300</v>
      </c>
      <c r="F452" s="111">
        <f>SUMIF($A$6:$A$382,A452,$F$6:$F$382)</f>
        <v>3300</v>
      </c>
      <c r="G452" s="111">
        <f>SUMIF($A$6:$A$382,A452,$G$6:$G$382)</f>
        <v>3300</v>
      </c>
    </row>
    <row r="453" spans="1:7" hidden="1" x14ac:dyDescent="0.25">
      <c r="A453" s="69">
        <v>3232</v>
      </c>
      <c r="E453" s="114">
        <f>SUMIF($A$6:$A$382,A453,$E$6:$E$382)</f>
        <v>8492</v>
      </c>
      <c r="F453" s="111">
        <f>SUMIF($A$6:$A$382,A453,$F$6:$F$382)</f>
        <v>19142.849999999999</v>
      </c>
      <c r="G453" s="111">
        <f>SUMIF($A$6:$A$382,A453,$G$6:$G$382)</f>
        <v>8492</v>
      </c>
    </row>
    <row r="454" spans="1:7" s="111" customFormat="1" hidden="1" x14ac:dyDescent="0.25">
      <c r="A454" s="111">
        <v>3212</v>
      </c>
      <c r="E454" s="114">
        <f>SUMIF($A$6:$A$382,A454,$E$6:$E$382)-48400</f>
        <v>3740.8</v>
      </c>
      <c r="F454" s="111">
        <f>SUMIF($A$6:$A$382,A454,$F$6:$F$382)</f>
        <v>36302.11</v>
      </c>
      <c r="G454" s="111">
        <f>SUMIF($A$6:$A$382,A454,$G$6:$G$382)</f>
        <v>52140.800000000003</v>
      </c>
    </row>
    <row r="455" spans="1:7" hidden="1" x14ac:dyDescent="0.25">
      <c r="A455" s="69">
        <v>4221</v>
      </c>
      <c r="E455" s="114">
        <f>SUMIF($A$6:$A$382,A455,$E$6:$E$382)</f>
        <v>2300</v>
      </c>
      <c r="F455" s="111">
        <f>SUMIF($A$6:$A$382,A455,$F$6:$F$382)</f>
        <v>14580.87</v>
      </c>
      <c r="G455" s="111">
        <f>SUMIF($A$6:$A$382,A455,$G$6:$G$382)</f>
        <v>2600</v>
      </c>
    </row>
    <row r="456" spans="1:7" hidden="1" x14ac:dyDescent="0.25">
      <c r="A456" s="69">
        <v>4223</v>
      </c>
      <c r="E456" s="114">
        <f>SUMIF($A$6:$A$382,A456,$E$6:$E$382)</f>
        <v>300</v>
      </c>
      <c r="F456" s="111">
        <f>SUMIF($A$6:$A$382,A456,$F$6:$F$382)</f>
        <v>1843.16</v>
      </c>
      <c r="G456" s="111">
        <f>SUMIF($A$6:$A$382,A456,$G$6:$G$382)</f>
        <v>300</v>
      </c>
    </row>
    <row r="457" spans="1:7" hidden="1" x14ac:dyDescent="0.25">
      <c r="A457" s="69">
        <v>4227</v>
      </c>
      <c r="E457" s="114">
        <f>SUMIF($A$6:$A$382,A457,$E$6:$E$382)</f>
        <v>1400</v>
      </c>
      <c r="F457" s="111">
        <f>SUMIF($A$6:$A$382,A457,$F$6:$F$382)</f>
        <v>2300</v>
      </c>
      <c r="G457" s="111">
        <f>SUMIF($A$6:$A$382,A457,$G$6:$G$382)</f>
        <v>1400</v>
      </c>
    </row>
    <row r="458" spans="1:7" hidden="1" x14ac:dyDescent="0.25">
      <c r="A458" s="69">
        <v>4241</v>
      </c>
      <c r="E458" s="114">
        <f>SUMIF($A$6:$A$382,A458,$E$6:$E$382)</f>
        <v>3060</v>
      </c>
      <c r="F458" s="111">
        <f>SUMIF($A$6:$A$382,A458,$F$6:$F$382)</f>
        <v>3960</v>
      </c>
      <c r="G458" s="111">
        <f>SUMIF($A$6:$A$382,A458,$G$6:$G$382)</f>
        <v>3060</v>
      </c>
    </row>
    <row r="459" spans="1:7" hidden="1" x14ac:dyDescent="0.25">
      <c r="A459" s="69">
        <v>4511</v>
      </c>
      <c r="E459" s="114">
        <f>SUMIF($A$6:$A$382,A459,$E$6:$E$382)</f>
        <v>0</v>
      </c>
      <c r="F459" s="111">
        <f>SUMIF($A$6:$A$382,A459,$F$6:$F$382)</f>
        <v>1125</v>
      </c>
      <c r="G459" s="111">
        <f>SUMIF($A$6:$A$382,A459,$G$6:$G$382)</f>
        <v>0</v>
      </c>
    </row>
    <row r="460" spans="1:7" hidden="1" x14ac:dyDescent="0.25">
      <c r="A460" s="69">
        <v>3292</v>
      </c>
      <c r="E460" s="114">
        <f>SUMIF($A$6:$A$382,A460,$E$6:$E$382)</f>
        <v>1900</v>
      </c>
      <c r="F460" s="69">
        <f>SUMIF($A$6:$A$382,A460,$F$6:$F$382)</f>
        <v>1900</v>
      </c>
      <c r="G460" s="69">
        <f>SUMIF($A$6:$A$382,A460,$G$6:$G$382)</f>
        <v>1900</v>
      </c>
    </row>
    <row r="461" spans="1:7" hidden="1" x14ac:dyDescent="0.25">
      <c r="A461" s="69">
        <v>3812</v>
      </c>
      <c r="E461" s="69">
        <f>SUMIF($A$6:$A$382,A461,$E$6:$E$382)</f>
        <v>1200</v>
      </c>
      <c r="F461" s="69">
        <f>SUMIF($A$6:$A$382,A461,$F$6:$F$382)</f>
        <v>1003.85</v>
      </c>
      <c r="G461" s="69">
        <f>SUMIF($A$6:$A$382,A461,$G$6:$G$382)</f>
        <v>1200</v>
      </c>
    </row>
    <row r="462" spans="1:7" hidden="1" x14ac:dyDescent="0.25"/>
    <row r="463" spans="1:7" hidden="1" x14ac:dyDescent="0.25"/>
  </sheetData>
  <autoFilter ref="A5:G381">
    <filterColumn colId="0" showButton="0"/>
    <filterColumn colId="1" showButton="0"/>
  </autoFilter>
  <mergeCells count="369">
    <mergeCell ref="A177:C177"/>
    <mergeCell ref="A238:C238"/>
    <mergeCell ref="A239:C239"/>
    <mergeCell ref="A240:C240"/>
    <mergeCell ref="A230:C230"/>
    <mergeCell ref="A231:C231"/>
    <mergeCell ref="A214:C214"/>
    <mergeCell ref="A215:C215"/>
    <mergeCell ref="A182:C182"/>
    <mergeCell ref="A183:C183"/>
    <mergeCell ref="A187:C187"/>
    <mergeCell ref="A188:C188"/>
    <mergeCell ref="A189:C189"/>
    <mergeCell ref="A186:C186"/>
    <mergeCell ref="A211:C211"/>
    <mergeCell ref="A212:C212"/>
    <mergeCell ref="A213:C213"/>
    <mergeCell ref="A185:C185"/>
    <mergeCell ref="A191:C191"/>
    <mergeCell ref="A192:C192"/>
    <mergeCell ref="A227:C227"/>
    <mergeCell ref="A228:C228"/>
    <mergeCell ref="A229:C229"/>
    <mergeCell ref="A232:C232"/>
    <mergeCell ref="A241:C241"/>
    <mergeCell ref="A242:C242"/>
    <mergeCell ref="A243:C243"/>
    <mergeCell ref="A244:C244"/>
    <mergeCell ref="A245:C245"/>
    <mergeCell ref="A148:C148"/>
    <mergeCell ref="A158:C15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9:C159"/>
    <mergeCell ref="A160:C160"/>
    <mergeCell ref="A224:C224"/>
    <mergeCell ref="A173:C173"/>
    <mergeCell ref="A174:C174"/>
    <mergeCell ref="A175:C175"/>
    <mergeCell ref="A176:C176"/>
    <mergeCell ref="A233:C233"/>
    <mergeCell ref="A353:C353"/>
    <mergeCell ref="A354:C354"/>
    <mergeCell ref="A355:C355"/>
    <mergeCell ref="A165:C165"/>
    <mergeCell ref="A220:C220"/>
    <mergeCell ref="A201:C201"/>
    <mergeCell ref="A202:C202"/>
    <mergeCell ref="A203:C203"/>
    <mergeCell ref="A204:C204"/>
    <mergeCell ref="A330:C330"/>
    <mergeCell ref="A329:C329"/>
    <mergeCell ref="A313:C313"/>
    <mergeCell ref="A314:C314"/>
    <mergeCell ref="A320:C320"/>
    <mergeCell ref="A325:C325"/>
    <mergeCell ref="A190:C190"/>
    <mergeCell ref="A318:C318"/>
    <mergeCell ref="A319:C319"/>
    <mergeCell ref="A322:C322"/>
    <mergeCell ref="A321:C321"/>
    <mergeCell ref="A272:C272"/>
    <mergeCell ref="A216:C216"/>
    <mergeCell ref="A217:C217"/>
    <mergeCell ref="A219:C219"/>
    <mergeCell ref="A21:C21"/>
    <mergeCell ref="A22:C22"/>
    <mergeCell ref="A1:G1"/>
    <mergeCell ref="A3:G3"/>
    <mergeCell ref="A5:C5"/>
    <mergeCell ref="A23:C23"/>
    <mergeCell ref="A24:C24"/>
    <mergeCell ref="A25:C2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75:C75"/>
    <mergeCell ref="A76:C76"/>
    <mergeCell ref="A83:C83"/>
    <mergeCell ref="A84:C84"/>
    <mergeCell ref="A61:C61"/>
    <mergeCell ref="A178:C178"/>
    <mergeCell ref="A67:C67"/>
    <mergeCell ref="A68:C68"/>
    <mergeCell ref="A69:C69"/>
    <mergeCell ref="A70:C70"/>
    <mergeCell ref="A73:C73"/>
    <mergeCell ref="A74:C74"/>
    <mergeCell ref="A71:C71"/>
    <mergeCell ref="A72:C72"/>
    <mergeCell ref="A62:C62"/>
    <mergeCell ref="A63:C63"/>
    <mergeCell ref="A64:C64"/>
    <mergeCell ref="A99:C99"/>
    <mergeCell ref="A78:C78"/>
    <mergeCell ref="A79:C79"/>
    <mergeCell ref="A80:C80"/>
    <mergeCell ref="A81:C81"/>
    <mergeCell ref="A141:C141"/>
    <mergeCell ref="A142:C142"/>
    <mergeCell ref="A143:C143"/>
    <mergeCell ref="A101:C101"/>
    <mergeCell ref="A117:C117"/>
    <mergeCell ref="A118:C118"/>
    <mergeCell ref="A119:C119"/>
    <mergeCell ref="A121:C121"/>
    <mergeCell ref="A122:C122"/>
    <mergeCell ref="A123:C123"/>
    <mergeCell ref="A124:C124"/>
    <mergeCell ref="A125:C125"/>
    <mergeCell ref="A138:C138"/>
    <mergeCell ref="A126:C126"/>
    <mergeCell ref="A127:C127"/>
    <mergeCell ref="A128:C128"/>
    <mergeCell ref="A129:C129"/>
    <mergeCell ref="A139:C139"/>
    <mergeCell ref="A130:C130"/>
    <mergeCell ref="A131:C131"/>
    <mergeCell ref="A140:C140"/>
    <mergeCell ref="A82:C82"/>
    <mergeCell ref="A100:C100"/>
    <mergeCell ref="A85:C85"/>
    <mergeCell ref="A86:C86"/>
    <mergeCell ref="A163:C163"/>
    <mergeCell ref="A164:C164"/>
    <mergeCell ref="A225:C225"/>
    <mergeCell ref="A226:C226"/>
    <mergeCell ref="A207:C207"/>
    <mergeCell ref="A208:C208"/>
    <mergeCell ref="A209:C209"/>
    <mergeCell ref="A205:C205"/>
    <mergeCell ref="A206:C206"/>
    <mergeCell ref="A179:C179"/>
    <mergeCell ref="A180:C180"/>
    <mergeCell ref="A181:C181"/>
    <mergeCell ref="A172:C172"/>
    <mergeCell ref="A193:C193"/>
    <mergeCell ref="A194:C194"/>
    <mergeCell ref="A195:C195"/>
    <mergeCell ref="A210:C210"/>
    <mergeCell ref="A221:C221"/>
    <mergeCell ref="A223:C223"/>
    <mergeCell ref="A144:C144"/>
    <mergeCell ref="A349:C349"/>
    <mergeCell ref="A348:C348"/>
    <mergeCell ref="A334:C334"/>
    <mergeCell ref="A332:C332"/>
    <mergeCell ref="A339:C339"/>
    <mergeCell ref="A344:C344"/>
    <mergeCell ref="A346:C346"/>
    <mergeCell ref="A347:C347"/>
    <mergeCell ref="A98:C98"/>
    <mergeCell ref="A145:C145"/>
    <mergeCell ref="A146:C146"/>
    <mergeCell ref="A147:C147"/>
    <mergeCell ref="A111:C111"/>
    <mergeCell ref="A112:C112"/>
    <mergeCell ref="A113:C113"/>
    <mergeCell ref="A114:C114"/>
    <mergeCell ref="A115:C115"/>
    <mergeCell ref="A116:C116"/>
    <mergeCell ref="A132:C132"/>
    <mergeCell ref="A133:C133"/>
    <mergeCell ref="A134:C134"/>
    <mergeCell ref="A135:C135"/>
    <mergeCell ref="A136:C136"/>
    <mergeCell ref="A137:C137"/>
    <mergeCell ref="A57:C57"/>
    <mergeCell ref="A47:C47"/>
    <mergeCell ref="A48:C48"/>
    <mergeCell ref="A49:C49"/>
    <mergeCell ref="A50:C50"/>
    <mergeCell ref="A54:C54"/>
    <mergeCell ref="A46:C46"/>
    <mergeCell ref="A26:C26"/>
    <mergeCell ref="A27:C27"/>
    <mergeCell ref="A29:C29"/>
    <mergeCell ref="A30:C30"/>
    <mergeCell ref="A31:C31"/>
    <mergeCell ref="A32:C32"/>
    <mergeCell ref="A33:C33"/>
    <mergeCell ref="A34:C34"/>
    <mergeCell ref="A44:C44"/>
    <mergeCell ref="A28:C28"/>
    <mergeCell ref="A51:C51"/>
    <mergeCell ref="A52:C52"/>
    <mergeCell ref="A89:C89"/>
    <mergeCell ref="A96:C96"/>
    <mergeCell ref="A97:C97"/>
    <mergeCell ref="A95:C95"/>
    <mergeCell ref="A90:C90"/>
    <mergeCell ref="A93:C93"/>
    <mergeCell ref="A94:C94"/>
    <mergeCell ref="A65:C6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8:C58"/>
    <mergeCell ref="A59:C59"/>
    <mergeCell ref="A60:C60"/>
    <mergeCell ref="A45:C45"/>
    <mergeCell ref="A53:C53"/>
    <mergeCell ref="A55:C55"/>
    <mergeCell ref="A56:C56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75:C275"/>
    <mergeCell ref="A276:C276"/>
    <mergeCell ref="A277:C277"/>
    <mergeCell ref="A273:C273"/>
    <mergeCell ref="A269:C269"/>
    <mergeCell ref="A236:C236"/>
    <mergeCell ref="A237:C237"/>
    <mergeCell ref="A268:C268"/>
    <mergeCell ref="A234:C234"/>
    <mergeCell ref="A235:C235"/>
    <mergeCell ref="A270:C270"/>
    <mergeCell ref="A271:C271"/>
    <mergeCell ref="A252:C252"/>
    <mergeCell ref="A246:C246"/>
    <mergeCell ref="A247:C247"/>
    <mergeCell ref="A250:C250"/>
    <mergeCell ref="A249:C249"/>
    <mergeCell ref="A251:C251"/>
    <mergeCell ref="A253:C253"/>
    <mergeCell ref="A254:C254"/>
    <mergeCell ref="A255:C255"/>
    <mergeCell ref="A265:C265"/>
    <mergeCell ref="A266:C266"/>
    <mergeCell ref="A267:C267"/>
    <mergeCell ref="A316:C316"/>
    <mergeCell ref="A306:C306"/>
    <mergeCell ref="A312:C312"/>
    <mergeCell ref="A299:C299"/>
    <mergeCell ref="A300:C300"/>
    <mergeCell ref="A304:C304"/>
    <mergeCell ref="A305:C305"/>
    <mergeCell ref="A315:C315"/>
    <mergeCell ref="A298:C298"/>
    <mergeCell ref="A302:C302"/>
    <mergeCell ref="A311:C311"/>
    <mergeCell ref="A66:C66"/>
    <mergeCell ref="A161:C161"/>
    <mergeCell ref="A162:C162"/>
    <mergeCell ref="A166:C166"/>
    <mergeCell ref="A167:C167"/>
    <mergeCell ref="A168:C168"/>
    <mergeCell ref="A169:C169"/>
    <mergeCell ref="A170:C170"/>
    <mergeCell ref="A171:C17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20:C120"/>
    <mergeCell ref="A77:C77"/>
    <mergeCell ref="A87:C87"/>
    <mergeCell ref="A88:C88"/>
    <mergeCell ref="A91:C91"/>
    <mergeCell ref="A92:C92"/>
    <mergeCell ref="A372:C372"/>
    <mergeCell ref="A373:C373"/>
    <mergeCell ref="A357:C357"/>
    <mergeCell ref="A358:C358"/>
    <mergeCell ref="A363:C363"/>
    <mergeCell ref="A367:C367"/>
    <mergeCell ref="A371:C371"/>
    <mergeCell ref="A317:C317"/>
    <mergeCell ref="A342:C342"/>
    <mergeCell ref="A343:C343"/>
    <mergeCell ref="A328:C328"/>
    <mergeCell ref="A327:C327"/>
    <mergeCell ref="A369:C369"/>
    <mergeCell ref="A370:C370"/>
    <mergeCell ref="A364:C364"/>
    <mergeCell ref="A365:C365"/>
    <mergeCell ref="A366:C366"/>
    <mergeCell ref="A323:C323"/>
    <mergeCell ref="A350:C350"/>
    <mergeCell ref="A351:C351"/>
    <mergeCell ref="A336:C336"/>
    <mergeCell ref="A337:C337"/>
    <mergeCell ref="A338:C338"/>
    <mergeCell ref="A341:C341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218:C218"/>
    <mergeCell ref="A280:C280"/>
    <mergeCell ref="A368:C368"/>
    <mergeCell ref="A359:C359"/>
    <mergeCell ref="A360:C360"/>
    <mergeCell ref="A361:C361"/>
    <mergeCell ref="A362:C362"/>
    <mergeCell ref="A333:C333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184:C184"/>
    <mergeCell ref="A196:C196"/>
    <mergeCell ref="A197:C197"/>
    <mergeCell ref="A198:C198"/>
    <mergeCell ref="A199:C199"/>
    <mergeCell ref="A200:C200"/>
    <mergeCell ref="A307:C307"/>
    <mergeCell ref="A309:C309"/>
    <mergeCell ref="A310:C310"/>
    <mergeCell ref="A297:C297"/>
    <mergeCell ref="A294:C294"/>
    <mergeCell ref="A295:C295"/>
    <mergeCell ref="A296:C296"/>
    <mergeCell ref="A301:C301"/>
    <mergeCell ref="A303:C303"/>
    <mergeCell ref="A308:C308"/>
    <mergeCell ref="A274:C274"/>
    <mergeCell ref="A278:C278"/>
    <mergeCell ref="A279:C279"/>
    <mergeCell ref="A281:C281"/>
    <mergeCell ref="A282:C282"/>
    <mergeCell ref="A283:C283"/>
    <mergeCell ref="A284:C284"/>
    <mergeCell ref="A285:C285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SAŽETAK EUR</vt:lpstr>
      <vt:lpstr>Prihodi</vt:lpstr>
      <vt:lpstr>POSEBNI DIO</vt:lpstr>
      <vt:lpstr>'POSEBNI DIO'!Podrucje_ispisa</vt:lpstr>
      <vt:lpstr>Prihodi!Podrucje_ispisa</vt:lpstr>
      <vt:lpstr>'SAŽETAK EUR'!Podrucje_ispisa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2024-07-15T09:36:29Z</cp:lastPrinted>
  <dcterms:created xsi:type="dcterms:W3CDTF">2022-08-12T12:51:27Z</dcterms:created>
  <dcterms:modified xsi:type="dcterms:W3CDTF">2024-07-19T09:40:45Z</dcterms:modified>
</cp:coreProperties>
</file>