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bookViews>
    <workbookView xWindow="0" yWindow="0" windowWidth="21555" windowHeight="94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1" l="1"/>
  <c r="G111" i="1"/>
  <c r="F110" i="1"/>
  <c r="G107" i="1"/>
  <c r="G105" i="1"/>
  <c r="F105" i="1"/>
  <c r="G100" i="1"/>
  <c r="F100" i="1"/>
  <c r="G98" i="1"/>
  <c r="G97" i="1"/>
  <c r="G96" i="1"/>
  <c r="G95" i="1"/>
  <c r="G94" i="1"/>
  <c r="G92" i="1"/>
  <c r="F92" i="1"/>
  <c r="G89" i="1"/>
  <c r="F89" i="1"/>
  <c r="F86" i="1"/>
  <c r="G85" i="1"/>
  <c r="G79" i="1"/>
  <c r="F79" i="1"/>
  <c r="F69" i="1"/>
  <c r="G65" i="1"/>
  <c r="F65" i="1"/>
  <c r="G64" i="1"/>
  <c r="G59" i="1"/>
  <c r="F59" i="1"/>
  <c r="G58" i="1"/>
  <c r="G50" i="1"/>
  <c r="F50" i="1"/>
  <c r="F46" i="1"/>
  <c r="G43" i="1"/>
  <c r="F43" i="1"/>
  <c r="F35" i="1"/>
  <c r="F23" i="1"/>
  <c r="G22" i="1"/>
  <c r="G17" i="1"/>
  <c r="F17" i="1"/>
  <c r="G16" i="1"/>
  <c r="F120" i="1" l="1"/>
  <c r="F22" i="1"/>
  <c r="F119" i="1" s="1"/>
</calcChain>
</file>

<file path=xl/sharedStrings.xml><?xml version="1.0" encoding="utf-8"?>
<sst xmlns="http://schemas.openxmlformats.org/spreadsheetml/2006/main" count="251" uniqueCount="167">
  <si>
    <t>OSNOVNA ŠKOLA ĐURE DEŽELIĆA IVANIĆ-GRAD</t>
  </si>
  <si>
    <t xml:space="preserve">               IVANIĆ-GRAD</t>
  </si>
  <si>
    <t>Na osnovi odredaba Zakona o javnoj nabavi ( NN, broj 120/16), te članka 29. Statuta OŠ Đure Deželića Ivanić-Grad,  Školski odbor donosi slijedeći:</t>
  </si>
  <si>
    <t xml:space="preserve">GODIŠNJI PLAN NABAVE ZA 2022. GODINU </t>
  </si>
  <si>
    <t>Red
broj</t>
  </si>
  <si>
    <t>Pozicija iz financij.
plana</t>
  </si>
  <si>
    <t>Evidencijski broj nabave</t>
  </si>
  <si>
    <t>Predmet nabave</t>
  </si>
  <si>
    <t>CPV</t>
  </si>
  <si>
    <t>PROCIJENJENA VRIJEDNOST NABAVE BEZ     PDV-a</t>
  </si>
  <si>
    <t>VRSTA POSTUPKA I NAČIN NABAVE</t>
  </si>
  <si>
    <t>POSTUPAK PROVODI</t>
  </si>
  <si>
    <t>UGOVOR O JAVNOJ NABAVI/OKVIRNI SPORAZUM</t>
  </si>
  <si>
    <t>PLANIRANI POČETAK POSTUPKA</t>
  </si>
  <si>
    <t>PLANIRANO TRAJANJE UGOVORA O JN ILI OKVIRNOG SPORAZUMA</t>
  </si>
  <si>
    <t>fin. plan bruto -neto</t>
  </si>
  <si>
    <t>1.</t>
  </si>
  <si>
    <t>2.</t>
  </si>
  <si>
    <t>3.</t>
  </si>
  <si>
    <t>5.</t>
  </si>
  <si>
    <t>8.</t>
  </si>
  <si>
    <t>10.</t>
  </si>
  <si>
    <t>11.</t>
  </si>
  <si>
    <t>12.</t>
  </si>
  <si>
    <t>13.</t>
  </si>
  <si>
    <t>14.</t>
  </si>
  <si>
    <t>Naknade troškova zaposlenima</t>
  </si>
  <si>
    <t>Službena putovanja (naknade za smještak i prijevoz)</t>
  </si>
  <si>
    <t>Izravna nabava</t>
  </si>
  <si>
    <t>Stručno usavršavanje zaposlenika</t>
  </si>
  <si>
    <t>Uredski materijal i ostali materijalni rashodi</t>
  </si>
  <si>
    <t>Uredski materijal</t>
  </si>
  <si>
    <t>literatura (publikacije i časopisi)</t>
  </si>
  <si>
    <t xml:space="preserve">materijal i sredstva za čišćenje </t>
  </si>
  <si>
    <t>ostali  potrošni materijal</t>
  </si>
  <si>
    <t>Materijali i sirovine</t>
  </si>
  <si>
    <t>Meso i mesne prerađevine</t>
  </si>
  <si>
    <t xml:space="preserve">svinjetina </t>
  </si>
  <si>
    <t>15113000-3</t>
  </si>
  <si>
    <t>piletina</t>
  </si>
  <si>
    <t>15112000-6</t>
  </si>
  <si>
    <t>puretina</t>
  </si>
  <si>
    <t>junetina, govedina, teletina</t>
  </si>
  <si>
    <t>15131200-7</t>
  </si>
  <si>
    <t>suhomesnati i drugi kobas.proizvodi- mesne prerađevine</t>
  </si>
  <si>
    <t>mesne konzerve i mesni pripravci</t>
  </si>
  <si>
    <t>Riba i riblje prerađevine</t>
  </si>
  <si>
    <t>Svježe voće</t>
  </si>
  <si>
    <t>Svježe povrće</t>
  </si>
  <si>
    <t>Konzervirano i smrznuto voće i povrće</t>
  </si>
  <si>
    <t>15300000-1</t>
  </si>
  <si>
    <t>Osnovne prehrambene namirnice (šećer, sol, brašno, ocat, riža, tjestenina, palenta, ulje, začini, cornflakes)</t>
  </si>
  <si>
    <t>15800000-6</t>
  </si>
  <si>
    <t>postupak jednostavne nabave</t>
  </si>
  <si>
    <t>Mlijeko i mliječni proizvodi</t>
  </si>
  <si>
    <t>mlijeko</t>
  </si>
  <si>
    <t>15500000-3</t>
  </si>
  <si>
    <t xml:space="preserve">svježi sir </t>
  </si>
  <si>
    <t>15542000-9</t>
  </si>
  <si>
    <t>vrhnje</t>
  </si>
  <si>
    <t>15512000-0</t>
  </si>
  <si>
    <t>jogurt</t>
  </si>
  <si>
    <t>15551300-8</t>
  </si>
  <si>
    <t>ostali mliječni proizvodi (maslac, namazi)</t>
  </si>
  <si>
    <t>15550000-8</t>
  </si>
  <si>
    <t>Kruh i pekarski proizvodi</t>
  </si>
  <si>
    <t>15810000-9</t>
  </si>
  <si>
    <t>jednostavna nabava</t>
  </si>
  <si>
    <t>Energija -</t>
  </si>
  <si>
    <t>Električna energija</t>
  </si>
  <si>
    <t>09310000-5</t>
  </si>
  <si>
    <t>Otvoreni postupak javne nabave provodi Zagrebačka županija</t>
  </si>
  <si>
    <t xml:space="preserve">Okvirni  sporazum  </t>
  </si>
  <si>
    <t>2 g</t>
  </si>
  <si>
    <t>Plin</t>
  </si>
  <si>
    <t>09123000-7</t>
  </si>
  <si>
    <t xml:space="preserve">Materijal i dijelovi za tek. i inv.održavanje </t>
  </si>
  <si>
    <t>44500000-5</t>
  </si>
  <si>
    <t>Materijal i dijelovi za tek. i inv.održavanje građevine</t>
  </si>
  <si>
    <t>Materijal i dijelovi za tek. i inv.održavanje postrojenja i opreme</t>
  </si>
  <si>
    <t>4.</t>
  </si>
  <si>
    <t>Sitan inventar</t>
  </si>
  <si>
    <t>29.</t>
  </si>
  <si>
    <t>30.</t>
  </si>
  <si>
    <t>Službena, radna i zaštitna odjeća i obuća</t>
  </si>
  <si>
    <t>SI-uredska oprema 30190</t>
  </si>
  <si>
    <t>SI-računalna oprema</t>
  </si>
  <si>
    <t>SI-kuhinjska oprema</t>
  </si>
  <si>
    <t>SI-oprema za nastavu</t>
  </si>
  <si>
    <t>SI-ostalo</t>
  </si>
  <si>
    <t>6.</t>
  </si>
  <si>
    <t>Usluge telefona,pošte i prijevoza</t>
  </si>
  <si>
    <t>prijevoz učenika - izleti</t>
  </si>
  <si>
    <t>Jednostavna nabava</t>
  </si>
  <si>
    <t>poštarina</t>
  </si>
  <si>
    <t>usluge telefona,telefaxa</t>
  </si>
  <si>
    <t>7.</t>
  </si>
  <si>
    <t>Usluge promidžbe i informiranja</t>
  </si>
  <si>
    <t>Usluge tekućeg i investicijskog održavanja</t>
  </si>
  <si>
    <t>Tekuće i investicijsko održavanje zgrade škole</t>
  </si>
  <si>
    <t>centralno grijanje</t>
  </si>
  <si>
    <t>radovi na električnim instalacijama</t>
  </si>
  <si>
    <t>servisi aparata, strojeva</t>
  </si>
  <si>
    <t>ispitivanje instalacija</t>
  </si>
  <si>
    <t>staklarske usluge</t>
  </si>
  <si>
    <t>radovi na vodovodnim i kanalizacijskim instalacijama</t>
  </si>
  <si>
    <t>usluge popravaka opreme</t>
  </si>
  <si>
    <t>popravak i održavanje računalne opreme</t>
  </si>
  <si>
    <t>ostale  usluge</t>
  </si>
  <si>
    <t>9.</t>
  </si>
  <si>
    <t>Komunalne usluge</t>
  </si>
  <si>
    <t>opskrba vodom</t>
  </si>
  <si>
    <t>odvoz smeća</t>
  </si>
  <si>
    <t>deratizacija</t>
  </si>
  <si>
    <t>dimnjačarske usluge</t>
  </si>
  <si>
    <t>ostale komunalne usluge</t>
  </si>
  <si>
    <t>Zakupnine i najamnine</t>
  </si>
  <si>
    <t>Zdravstvene usluge</t>
  </si>
  <si>
    <t>Obvezni preventivni i zdr.pregledi</t>
  </si>
  <si>
    <t>Sanitarne i ostale usluge</t>
  </si>
  <si>
    <t>Intelektualne i osobne usluge</t>
  </si>
  <si>
    <t xml:space="preserve">ugovori o djelu </t>
  </si>
  <si>
    <t>ostale intelekt.usluge-vođenje zaš.na radu, osposobljavanje</t>
  </si>
  <si>
    <t>Računalne usluge</t>
  </si>
  <si>
    <t>Ostale računalne usluge</t>
  </si>
  <si>
    <t xml:space="preserve">Ostale usluge </t>
  </si>
  <si>
    <t>Premije osiguranja učenika</t>
  </si>
  <si>
    <t>15.</t>
  </si>
  <si>
    <t>Reprezentacija</t>
  </si>
  <si>
    <t>16.</t>
  </si>
  <si>
    <t>Članarine</t>
  </si>
  <si>
    <t>17.</t>
  </si>
  <si>
    <t>Pristojbe i naknade</t>
  </si>
  <si>
    <t>18.</t>
  </si>
  <si>
    <t>Troškovi sudskih postupaka</t>
  </si>
  <si>
    <t>19.</t>
  </si>
  <si>
    <t>Ostali nespomenuti rashodi poslovanja</t>
  </si>
  <si>
    <t>rashodi za protokol</t>
  </si>
  <si>
    <t>rashodi za uređenje okoliša</t>
  </si>
  <si>
    <t>rashodi za provjeru vjerodostojnosti isprava</t>
  </si>
  <si>
    <t>ostali rashodi (provizija)</t>
  </si>
  <si>
    <t>20.</t>
  </si>
  <si>
    <t>Bankarske usluge i usluge platnog prometa</t>
  </si>
  <si>
    <t>Usluge banaka i pl. prometa</t>
  </si>
  <si>
    <t>21.</t>
  </si>
  <si>
    <t>Materijal i dijelovi za tekuće i investic. održavanje zgrade i opreme</t>
  </si>
  <si>
    <t>22.</t>
  </si>
  <si>
    <t>Poslovni objekti</t>
  </si>
  <si>
    <t>Zgrade znanstvenih i obrazovnih institucija</t>
  </si>
  <si>
    <t>23.</t>
  </si>
  <si>
    <t>Postrojenja i oprema</t>
  </si>
  <si>
    <t>Ostala uredska oprema i namještaj</t>
  </si>
  <si>
    <t>Računala i računalna oprema</t>
  </si>
  <si>
    <t>Izravna  nabava</t>
  </si>
  <si>
    <t>Ostala uredska oprema</t>
  </si>
  <si>
    <t>24.</t>
  </si>
  <si>
    <t>Uređaji,strojevi i oprema za ostale namjene</t>
  </si>
  <si>
    <t>25.</t>
  </si>
  <si>
    <t>Knjige za knjižnicu</t>
  </si>
  <si>
    <t>26.</t>
  </si>
  <si>
    <t>424111, 37229</t>
  </si>
  <si>
    <t>Udžbenici, radne bilježnice i ostali radni materijal</t>
  </si>
  <si>
    <t>27.</t>
  </si>
  <si>
    <t>Dodatna ulaganja</t>
  </si>
  <si>
    <t>UKUPNO:</t>
  </si>
  <si>
    <t>Ravnatelj:                                         Predsjednica Školskog odbora:</t>
  </si>
  <si>
    <t>Mileo Todić                                                    Romana Orlić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</si>
</sst>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_k_n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i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/>
    <xf numFmtId="4" fontId="10" fillId="0" borderId="5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/>
    <xf numFmtId="2" fontId="5" fillId="0" borderId="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11" fillId="0" borderId="5" xfId="0" applyFont="1" applyBorder="1"/>
    <xf numFmtId="0" fontId="0" fillId="0" borderId="0" xfId="0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/>
    <xf numFmtId="0" fontId="0" fillId="0" borderId="3" xfId="0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1" xfId="0" applyFont="1" applyBorder="1" applyAlignment="1"/>
    <xf numFmtId="4" fontId="12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5" xfId="0" applyFont="1" applyBorder="1" applyAlignment="1">
      <alignment wrapText="1"/>
    </xf>
    <xf numFmtId="4" fontId="12" fillId="0" borderId="5" xfId="0" applyNumberFormat="1" applyFont="1" applyBorder="1"/>
    <xf numFmtId="4" fontId="5" fillId="0" borderId="5" xfId="0" applyNumberFormat="1" applyFont="1" applyBorder="1"/>
    <xf numFmtId="2" fontId="5" fillId="0" borderId="5" xfId="0" applyNumberFormat="1" applyFont="1" applyBorder="1" applyAlignment="1">
      <alignment horizontal="right" wrapText="1"/>
    </xf>
    <xf numFmtId="0" fontId="13" fillId="0" borderId="5" xfId="0" applyFont="1" applyBorder="1"/>
    <xf numFmtId="4" fontId="10" fillId="0" borderId="5" xfId="0" applyNumberFormat="1" applyFont="1" applyBorder="1"/>
    <xf numFmtId="4" fontId="11" fillId="0" borderId="5" xfId="0" applyNumberFormat="1" applyFont="1" applyBorder="1"/>
    <xf numFmtId="0" fontId="0" fillId="0" borderId="6" xfId="0" applyBorder="1" applyAlignment="1">
      <alignment horizontal="center"/>
    </xf>
    <xf numFmtId="0" fontId="5" fillId="0" borderId="6" xfId="0" applyFont="1" applyBorder="1" applyAlignment="1"/>
    <xf numFmtId="0" fontId="4" fillId="0" borderId="5" xfId="0" applyFont="1" applyBorder="1" applyAlignment="1">
      <alignment horizontal="center"/>
    </xf>
    <xf numFmtId="2" fontId="5" fillId="0" borderId="0" xfId="0" applyNumberFormat="1" applyFont="1" applyBorder="1" applyAlignment="1"/>
    <xf numFmtId="0" fontId="3" fillId="0" borderId="5" xfId="0" applyFont="1" applyBorder="1" applyAlignment="1">
      <alignment horizontal="center"/>
    </xf>
    <xf numFmtId="0" fontId="0" fillId="0" borderId="5" xfId="0" applyBorder="1"/>
    <xf numFmtId="2" fontId="5" fillId="0" borderId="0" xfId="0" applyNumberFormat="1" applyFont="1" applyBorder="1" applyAlignment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/>
    <xf numFmtId="0" fontId="14" fillId="0" borderId="5" xfId="0" applyFont="1" applyBorder="1"/>
    <xf numFmtId="0" fontId="15" fillId="0" borderId="5" xfId="0" applyFont="1" applyBorder="1"/>
    <xf numFmtId="4" fontId="16" fillId="0" borderId="5" xfId="0" applyNumberFormat="1" applyFont="1" applyBorder="1" applyAlignment="1">
      <alignment horizontal="right"/>
    </xf>
    <xf numFmtId="4" fontId="17" fillId="0" borderId="5" xfId="0" applyNumberFormat="1" applyFont="1" applyBorder="1" applyAlignment="1">
      <alignment horizontal="right"/>
    </xf>
    <xf numFmtId="0" fontId="18" fillId="0" borderId="5" xfId="0" applyFont="1" applyBorder="1"/>
    <xf numFmtId="2" fontId="19" fillId="0" borderId="5" xfId="0" applyNumberFormat="1" applyFont="1" applyBorder="1"/>
    <xf numFmtId="2" fontId="5" fillId="0" borderId="7" xfId="0" applyNumberFormat="1" applyFont="1" applyBorder="1" applyAlignment="1"/>
    <xf numFmtId="0" fontId="5" fillId="0" borderId="1" xfId="0" applyFont="1" applyBorder="1" applyAlignment="1"/>
    <xf numFmtId="0" fontId="5" fillId="0" borderId="5" xfId="0" applyNumberFormat="1" applyFont="1" applyBorder="1"/>
    <xf numFmtId="0" fontId="4" fillId="0" borderId="5" xfId="0" applyNumberFormat="1" applyFont="1" applyBorder="1"/>
    <xf numFmtId="0" fontId="4" fillId="0" borderId="3" xfId="0" applyFont="1" applyBorder="1" applyAlignment="1">
      <alignment horizontal="center" vertical="center"/>
    </xf>
    <xf numFmtId="0" fontId="10" fillId="0" borderId="5" xfId="0" applyFont="1" applyBorder="1"/>
    <xf numFmtId="0" fontId="20" fillId="0" borderId="5" xfId="0" applyFont="1" applyBorder="1"/>
    <xf numFmtId="0" fontId="5" fillId="0" borderId="5" xfId="0" applyFont="1" applyBorder="1" applyAlignment="1">
      <alignment wrapText="1"/>
    </xf>
    <xf numFmtId="0" fontId="3" fillId="0" borderId="5" xfId="0" applyFont="1" applyBorder="1"/>
    <xf numFmtId="0" fontId="5" fillId="0" borderId="8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4" fontId="10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1" xfId="0" applyFont="1" applyBorder="1"/>
    <xf numFmtId="2" fontId="5" fillId="0" borderId="10" xfId="0" applyNumberFormat="1" applyFont="1" applyBorder="1" applyAlignment="1"/>
    <xf numFmtId="0" fontId="3" fillId="0" borderId="11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115" workbookViewId="0">
      <selection activeCell="G9" sqref="G9"/>
    </sheetView>
  </sheetViews>
  <sheetFormatPr defaultRowHeight="15" x14ac:dyDescent="0.25"/>
  <sheetData>
    <row r="1" spans="1:14" ht="20.2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5">
      <c r="A4" s="3" t="s">
        <v>0</v>
      </c>
      <c r="B4" s="4"/>
      <c r="C4" s="3"/>
      <c r="D4" s="3"/>
      <c r="E4" s="3"/>
      <c r="H4" s="5"/>
    </row>
    <row r="5" spans="1:14" x14ac:dyDescent="0.25">
      <c r="A5" s="6" t="s">
        <v>1</v>
      </c>
      <c r="B5" s="7"/>
      <c r="C5" s="7"/>
      <c r="D5" s="6"/>
      <c r="E5" s="8"/>
      <c r="H5" s="5"/>
    </row>
    <row r="6" spans="1:14" x14ac:dyDescent="0.25">
      <c r="A6" s="9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10"/>
      <c r="B8" s="11" t="s">
        <v>3</v>
      </c>
      <c r="C8" s="11"/>
      <c r="D8" s="7"/>
      <c r="E8" s="7"/>
      <c r="F8" s="7"/>
      <c r="G8" s="7"/>
      <c r="H8" s="7"/>
      <c r="I8" s="7"/>
      <c r="J8" s="7"/>
      <c r="K8" s="7"/>
      <c r="L8" s="7"/>
    </row>
    <row r="9" spans="1:14" x14ac:dyDescent="0.25">
      <c r="B9" s="4"/>
      <c r="H9" s="5"/>
    </row>
    <row r="10" spans="1:14" x14ac:dyDescent="0.25">
      <c r="B10" s="4"/>
      <c r="H10" s="5"/>
    </row>
    <row r="11" spans="1:14" x14ac:dyDescent="0.25">
      <c r="A11" s="12" t="s">
        <v>4</v>
      </c>
      <c r="B11" s="12" t="s">
        <v>5</v>
      </c>
      <c r="C11" s="13" t="s">
        <v>6</v>
      </c>
      <c r="D11" s="14" t="s">
        <v>7</v>
      </c>
      <c r="E11" s="12" t="s">
        <v>8</v>
      </c>
      <c r="F11" s="12" t="s">
        <v>9</v>
      </c>
      <c r="G11" s="15"/>
      <c r="H11" s="12" t="s">
        <v>10</v>
      </c>
      <c r="I11" s="12" t="s">
        <v>11</v>
      </c>
      <c r="J11" s="13" t="s">
        <v>12</v>
      </c>
      <c r="K11" s="16" t="s">
        <v>13</v>
      </c>
      <c r="L11" s="17" t="s">
        <v>14</v>
      </c>
      <c r="M11" s="18"/>
      <c r="N11" s="19"/>
    </row>
    <row r="12" spans="1:14" x14ac:dyDescent="0.25">
      <c r="A12" s="20"/>
      <c r="B12" s="20"/>
      <c r="C12" s="21"/>
      <c r="D12" s="22"/>
      <c r="E12" s="23"/>
      <c r="F12" s="23"/>
      <c r="G12" s="24" t="s">
        <v>15</v>
      </c>
      <c r="H12" s="23"/>
      <c r="I12" s="23"/>
      <c r="J12" s="21"/>
      <c r="K12" s="21"/>
      <c r="L12" s="25"/>
      <c r="M12" s="26"/>
      <c r="N12" s="19"/>
    </row>
    <row r="13" spans="1:14" x14ac:dyDescent="0.25">
      <c r="A13" s="27" t="s">
        <v>16</v>
      </c>
      <c r="B13" s="27" t="s">
        <v>17</v>
      </c>
      <c r="C13" s="27" t="s">
        <v>18</v>
      </c>
      <c r="D13" s="27" t="s">
        <v>19</v>
      </c>
      <c r="E13" s="27"/>
      <c r="F13" s="27" t="s">
        <v>20</v>
      </c>
      <c r="G13" s="27"/>
      <c r="H13" s="28" t="s">
        <v>21</v>
      </c>
      <c r="I13" s="27" t="s">
        <v>22</v>
      </c>
      <c r="J13" s="27" t="s">
        <v>23</v>
      </c>
      <c r="K13" s="27" t="s">
        <v>24</v>
      </c>
      <c r="L13" s="27" t="s">
        <v>25</v>
      </c>
      <c r="M13" s="29"/>
      <c r="N13" s="29"/>
    </row>
    <row r="14" spans="1:14" x14ac:dyDescent="0.25">
      <c r="A14" s="30"/>
      <c r="B14" s="27"/>
      <c r="C14" s="27"/>
      <c r="D14" s="31" t="s">
        <v>26</v>
      </c>
      <c r="E14" s="31"/>
      <c r="F14" s="27"/>
      <c r="G14" s="27"/>
      <c r="H14" s="28"/>
      <c r="I14" s="27"/>
      <c r="J14" s="27"/>
      <c r="K14" s="27"/>
      <c r="L14" s="27"/>
      <c r="M14" s="32"/>
      <c r="N14" s="32"/>
    </row>
    <row r="15" spans="1:14" x14ac:dyDescent="0.25">
      <c r="A15" s="30"/>
      <c r="B15" s="33">
        <v>3211</v>
      </c>
      <c r="C15" s="27" t="s">
        <v>16</v>
      </c>
      <c r="D15" s="31" t="s">
        <v>27</v>
      </c>
      <c r="E15" s="31"/>
      <c r="F15" s="34">
        <v>10000</v>
      </c>
      <c r="G15" s="35"/>
      <c r="H15" s="28" t="s">
        <v>28</v>
      </c>
      <c r="I15" s="27"/>
      <c r="J15" s="27"/>
      <c r="K15" s="27"/>
      <c r="L15" s="27"/>
      <c r="M15" s="32"/>
      <c r="N15" s="32"/>
    </row>
    <row r="16" spans="1:14" x14ac:dyDescent="0.25">
      <c r="A16" s="30"/>
      <c r="B16" s="33">
        <v>3213</v>
      </c>
      <c r="C16" s="27" t="s">
        <v>17</v>
      </c>
      <c r="D16" s="31" t="s">
        <v>29</v>
      </c>
      <c r="E16" s="31"/>
      <c r="F16" s="34">
        <v>8320</v>
      </c>
      <c r="G16" s="34">
        <f>15000/1.25</f>
        <v>12000</v>
      </c>
      <c r="H16" s="28" t="s">
        <v>28</v>
      </c>
      <c r="I16" s="27"/>
      <c r="J16" s="27"/>
      <c r="K16" s="27"/>
      <c r="L16" s="27"/>
      <c r="M16" s="32"/>
      <c r="N16" s="32"/>
    </row>
    <row r="17" spans="1:14" x14ac:dyDescent="0.25">
      <c r="A17" s="36" t="s">
        <v>16</v>
      </c>
      <c r="B17" s="33">
        <v>3221</v>
      </c>
      <c r="C17" s="37"/>
      <c r="D17" s="31" t="s">
        <v>30</v>
      </c>
      <c r="E17" s="31"/>
      <c r="F17" s="34">
        <f>SUM(F18:F21)</f>
        <v>77632.800000000003</v>
      </c>
      <c r="G17" s="34">
        <f>66016/1.25+10500/1.25+2000/1.25</f>
        <v>62812.800000000003</v>
      </c>
      <c r="H17" s="38"/>
      <c r="I17" s="39"/>
      <c r="J17" s="39"/>
      <c r="K17" s="39"/>
      <c r="L17" s="39"/>
      <c r="M17" s="40"/>
      <c r="N17" s="40"/>
    </row>
    <row r="18" spans="1:14" x14ac:dyDescent="0.25">
      <c r="A18" s="41"/>
      <c r="B18" s="42"/>
      <c r="C18" s="43"/>
      <c r="D18" s="44" t="s">
        <v>31</v>
      </c>
      <c r="E18" s="44"/>
      <c r="F18" s="35">
        <v>35000</v>
      </c>
      <c r="G18" s="35"/>
      <c r="H18" s="38" t="s">
        <v>28</v>
      </c>
      <c r="I18" s="39"/>
      <c r="J18" s="39"/>
      <c r="K18" s="39"/>
      <c r="L18" s="39"/>
      <c r="M18" s="45"/>
      <c r="N18" s="45"/>
    </row>
    <row r="19" spans="1:14" x14ac:dyDescent="0.25">
      <c r="A19" s="41"/>
      <c r="B19" s="46"/>
      <c r="C19" s="47"/>
      <c r="D19" s="44" t="s">
        <v>32</v>
      </c>
      <c r="E19" s="44"/>
      <c r="F19" s="35">
        <v>4000</v>
      </c>
      <c r="G19" s="35"/>
      <c r="H19" s="38" t="s">
        <v>28</v>
      </c>
      <c r="I19" s="39"/>
      <c r="J19" s="39"/>
      <c r="K19" s="39"/>
      <c r="L19" s="39"/>
      <c r="M19" s="45"/>
      <c r="N19" s="45"/>
    </row>
    <row r="20" spans="1:14" x14ac:dyDescent="0.25">
      <c r="A20" s="41"/>
      <c r="B20" s="46"/>
      <c r="C20" s="47"/>
      <c r="D20" s="44" t="s">
        <v>33</v>
      </c>
      <c r="E20" s="44"/>
      <c r="F20" s="35">
        <v>19000</v>
      </c>
      <c r="G20" s="35"/>
      <c r="H20" s="38" t="s">
        <v>28</v>
      </c>
      <c r="I20" s="39"/>
      <c r="J20" s="39"/>
      <c r="K20" s="39"/>
      <c r="L20" s="39"/>
      <c r="M20" s="45"/>
      <c r="N20" s="45"/>
    </row>
    <row r="21" spans="1:14" x14ac:dyDescent="0.25">
      <c r="A21" s="48"/>
      <c r="B21" s="49"/>
      <c r="C21" s="50"/>
      <c r="D21" s="44" t="s">
        <v>34</v>
      </c>
      <c r="E21" s="44"/>
      <c r="F21" s="35">
        <v>19632.8</v>
      </c>
      <c r="G21" s="35"/>
      <c r="H21" s="38" t="s">
        <v>28</v>
      </c>
      <c r="I21" s="39"/>
      <c r="J21" s="39"/>
      <c r="K21" s="39"/>
      <c r="L21" s="39"/>
      <c r="M21" s="45"/>
      <c r="N21" s="45"/>
    </row>
    <row r="22" spans="1:14" x14ac:dyDescent="0.25">
      <c r="A22" s="36" t="s">
        <v>17</v>
      </c>
      <c r="B22" s="51">
        <v>3222</v>
      </c>
      <c r="C22" s="52"/>
      <c r="D22" s="31" t="s">
        <v>35</v>
      </c>
      <c r="E22" s="31"/>
      <c r="F22" s="34">
        <f>F23+F30+F31+F32+F33+F34+F35+F41</f>
        <v>298000</v>
      </c>
      <c r="G22" s="34">
        <f>395759/1.25</f>
        <v>316607.2</v>
      </c>
      <c r="H22" s="38"/>
      <c r="I22" s="39"/>
      <c r="J22" s="39"/>
      <c r="K22" s="39"/>
      <c r="L22" s="39"/>
      <c r="M22" s="45"/>
      <c r="N22" s="45"/>
    </row>
    <row r="23" spans="1:14" x14ac:dyDescent="0.25">
      <c r="A23" s="41"/>
      <c r="B23" s="42"/>
      <c r="C23" s="53"/>
      <c r="D23" s="31" t="s">
        <v>36</v>
      </c>
      <c r="E23" s="44"/>
      <c r="F23" s="54">
        <f>SUM(F24:F29)</f>
        <v>100000</v>
      </c>
      <c r="G23" s="34"/>
      <c r="H23" s="38"/>
      <c r="I23" s="39"/>
      <c r="J23" s="39"/>
      <c r="K23" s="39"/>
      <c r="L23" s="39"/>
      <c r="M23" s="45"/>
      <c r="N23" s="45"/>
    </row>
    <row r="24" spans="1:14" x14ac:dyDescent="0.25">
      <c r="A24" s="55"/>
      <c r="B24" s="46"/>
      <c r="C24" s="47"/>
      <c r="D24" s="44" t="s">
        <v>37</v>
      </c>
      <c r="E24" s="44" t="s">
        <v>38</v>
      </c>
      <c r="F24" s="35">
        <v>13000</v>
      </c>
      <c r="G24" s="35"/>
      <c r="H24" s="38" t="s">
        <v>28</v>
      </c>
      <c r="I24" s="39"/>
      <c r="J24" s="39"/>
      <c r="K24" s="39"/>
      <c r="L24" s="39"/>
      <c r="M24" s="56"/>
      <c r="N24" s="56"/>
    </row>
    <row r="25" spans="1:14" x14ac:dyDescent="0.25">
      <c r="A25" s="55"/>
      <c r="B25" s="46"/>
      <c r="C25" s="47"/>
      <c r="D25" s="44" t="s">
        <v>39</v>
      </c>
      <c r="E25" s="44" t="s">
        <v>40</v>
      </c>
      <c r="F25" s="35">
        <v>19000</v>
      </c>
      <c r="G25" s="35"/>
      <c r="H25" s="38" t="s">
        <v>28</v>
      </c>
      <c r="I25" s="39"/>
      <c r="J25" s="39"/>
      <c r="K25" s="39"/>
      <c r="L25" s="39"/>
      <c r="M25" s="56"/>
      <c r="N25" s="56"/>
    </row>
    <row r="26" spans="1:14" x14ac:dyDescent="0.25">
      <c r="A26" s="55"/>
      <c r="B26" s="46"/>
      <c r="C26" s="47"/>
      <c r="D26" s="44" t="s">
        <v>41</v>
      </c>
      <c r="E26" s="44"/>
      <c r="F26" s="35">
        <v>18000</v>
      </c>
      <c r="G26" s="35"/>
      <c r="H26" s="38" t="s">
        <v>28</v>
      </c>
      <c r="I26" s="39"/>
      <c r="J26" s="39"/>
      <c r="K26" s="39"/>
      <c r="L26" s="39"/>
      <c r="M26" s="45"/>
      <c r="N26" s="45"/>
    </row>
    <row r="27" spans="1:14" x14ac:dyDescent="0.25">
      <c r="A27" s="55"/>
      <c r="B27" s="46"/>
      <c r="C27" s="47"/>
      <c r="D27" s="44" t="s">
        <v>42</v>
      </c>
      <c r="E27" s="44" t="s">
        <v>43</v>
      </c>
      <c r="F27" s="35">
        <v>17000</v>
      </c>
      <c r="G27" s="35"/>
      <c r="H27" s="38" t="s">
        <v>28</v>
      </c>
      <c r="I27" s="39"/>
      <c r="J27" s="39"/>
      <c r="K27" s="39"/>
      <c r="L27" s="39"/>
      <c r="M27" s="56"/>
      <c r="N27" s="56"/>
    </row>
    <row r="28" spans="1:14" x14ac:dyDescent="0.25">
      <c r="A28" s="55"/>
      <c r="B28" s="46"/>
      <c r="C28" s="47"/>
      <c r="D28" s="44" t="s">
        <v>44</v>
      </c>
      <c r="E28" s="44" t="s">
        <v>43</v>
      </c>
      <c r="F28" s="35">
        <v>15000</v>
      </c>
      <c r="G28" s="35"/>
      <c r="H28" s="38" t="s">
        <v>28</v>
      </c>
      <c r="I28" s="39"/>
      <c r="J28" s="39"/>
      <c r="K28" s="39"/>
      <c r="L28" s="39"/>
      <c r="M28" s="57"/>
      <c r="N28" s="29"/>
    </row>
    <row r="29" spans="1:14" x14ac:dyDescent="0.25">
      <c r="A29" s="55"/>
      <c r="B29" s="46"/>
      <c r="C29" s="47"/>
      <c r="D29" s="44" t="s">
        <v>45</v>
      </c>
      <c r="E29" s="44"/>
      <c r="F29" s="35">
        <v>18000</v>
      </c>
      <c r="G29" s="35"/>
      <c r="H29" s="38" t="s">
        <v>28</v>
      </c>
      <c r="I29" s="39"/>
      <c r="J29" s="39"/>
      <c r="K29" s="39"/>
      <c r="L29" s="39"/>
      <c r="M29" s="56"/>
      <c r="N29" s="56"/>
    </row>
    <row r="30" spans="1:14" x14ac:dyDescent="0.25">
      <c r="A30" s="55"/>
      <c r="B30" s="46"/>
      <c r="C30" s="47"/>
      <c r="D30" s="31" t="s">
        <v>46</v>
      </c>
      <c r="E30" s="44"/>
      <c r="F30" s="54">
        <v>19000</v>
      </c>
      <c r="G30" s="34"/>
      <c r="H30" s="38" t="s">
        <v>28</v>
      </c>
      <c r="I30" s="39"/>
      <c r="J30" s="39"/>
      <c r="K30" s="39"/>
      <c r="L30" s="39"/>
      <c r="M30" s="45"/>
      <c r="N30" s="45"/>
    </row>
    <row r="31" spans="1:14" x14ac:dyDescent="0.25">
      <c r="A31" s="55"/>
      <c r="B31" s="46"/>
      <c r="C31" s="47"/>
      <c r="D31" s="31" t="s">
        <v>47</v>
      </c>
      <c r="E31" s="44"/>
      <c r="F31" s="54">
        <v>18000</v>
      </c>
      <c r="G31" s="34"/>
      <c r="H31" s="38" t="s">
        <v>28</v>
      </c>
      <c r="I31" s="39"/>
      <c r="J31" s="39"/>
      <c r="K31" s="39"/>
      <c r="L31" s="39"/>
      <c r="M31" s="56"/>
      <c r="N31" s="56"/>
    </row>
    <row r="32" spans="1:14" x14ac:dyDescent="0.25">
      <c r="A32" s="55"/>
      <c r="B32" s="46"/>
      <c r="C32" s="47"/>
      <c r="D32" s="31" t="s">
        <v>48</v>
      </c>
      <c r="E32" s="44"/>
      <c r="F32" s="54">
        <v>17000</v>
      </c>
      <c r="G32" s="34"/>
      <c r="H32" s="38" t="s">
        <v>28</v>
      </c>
      <c r="I32" s="39"/>
      <c r="J32" s="39"/>
      <c r="K32" s="39"/>
      <c r="L32" s="39"/>
      <c r="M32" s="58"/>
      <c r="N32" s="56"/>
    </row>
    <row r="33" spans="1:14" x14ac:dyDescent="0.25">
      <c r="A33" s="55"/>
      <c r="B33" s="46"/>
      <c r="C33" s="47"/>
      <c r="D33" s="31" t="s">
        <v>49</v>
      </c>
      <c r="E33" s="44" t="s">
        <v>50</v>
      </c>
      <c r="F33" s="54">
        <v>20000</v>
      </c>
      <c r="G33" s="34"/>
      <c r="H33" s="38" t="s">
        <v>28</v>
      </c>
      <c r="I33" s="39"/>
      <c r="J33" s="39"/>
      <c r="K33" s="39"/>
      <c r="L33" s="39"/>
      <c r="M33" s="56"/>
      <c r="N33" s="56"/>
    </row>
    <row r="34" spans="1:14" ht="168.75" x14ac:dyDescent="0.25">
      <c r="A34" s="55"/>
      <c r="B34" s="46"/>
      <c r="C34" s="47"/>
      <c r="D34" s="59" t="s">
        <v>51</v>
      </c>
      <c r="E34" s="44" t="s">
        <v>52</v>
      </c>
      <c r="F34" s="60">
        <v>39000</v>
      </c>
      <c r="G34" s="61"/>
      <c r="H34" s="62" t="s">
        <v>53</v>
      </c>
      <c r="I34" s="39"/>
      <c r="J34" s="39"/>
      <c r="K34" s="39"/>
      <c r="L34" s="39"/>
      <c r="M34" s="56"/>
      <c r="N34" s="56"/>
    </row>
    <row r="35" spans="1:14" x14ac:dyDescent="0.25">
      <c r="A35" s="55"/>
      <c r="B35" s="46"/>
      <c r="C35" s="47"/>
      <c r="D35" s="31" t="s">
        <v>54</v>
      </c>
      <c r="E35" s="63"/>
      <c r="F35" s="60">
        <f>SUM(F36:F40)</f>
        <v>30000</v>
      </c>
      <c r="G35" s="64"/>
      <c r="H35" s="38"/>
      <c r="I35" s="39"/>
      <c r="J35" s="39"/>
      <c r="K35" s="39"/>
      <c r="L35" s="39"/>
      <c r="M35" s="56"/>
      <c r="N35" s="56"/>
    </row>
    <row r="36" spans="1:14" x14ac:dyDescent="0.25">
      <c r="A36" s="55"/>
      <c r="B36" s="46"/>
      <c r="C36" s="47"/>
      <c r="D36" s="44" t="s">
        <v>55</v>
      </c>
      <c r="E36" s="65" t="s">
        <v>56</v>
      </c>
      <c r="F36" s="61">
        <v>12000</v>
      </c>
      <c r="G36" s="61"/>
      <c r="H36" s="38" t="s">
        <v>28</v>
      </c>
      <c r="I36" s="39"/>
      <c r="J36" s="39"/>
      <c r="K36" s="39"/>
      <c r="L36" s="39"/>
      <c r="M36" s="56"/>
      <c r="N36" s="56"/>
    </row>
    <row r="37" spans="1:14" x14ac:dyDescent="0.25">
      <c r="A37" s="55"/>
      <c r="B37" s="46"/>
      <c r="C37" s="47"/>
      <c r="D37" s="44" t="s">
        <v>57</v>
      </c>
      <c r="E37" s="65" t="s">
        <v>58</v>
      </c>
      <c r="F37" s="61">
        <v>5000</v>
      </c>
      <c r="G37" s="61"/>
      <c r="H37" s="38" t="s">
        <v>28</v>
      </c>
      <c r="I37" s="39"/>
      <c r="J37" s="39"/>
      <c r="K37" s="39"/>
      <c r="L37" s="39"/>
      <c r="M37" s="56"/>
      <c r="N37" s="56"/>
    </row>
    <row r="38" spans="1:14" x14ac:dyDescent="0.25">
      <c r="A38" s="55"/>
      <c r="B38" s="46"/>
      <c r="C38" s="47"/>
      <c r="D38" s="44" t="s">
        <v>59</v>
      </c>
      <c r="E38" s="65" t="s">
        <v>60</v>
      </c>
      <c r="F38" s="61">
        <v>3000</v>
      </c>
      <c r="G38" s="61"/>
      <c r="H38" s="38" t="s">
        <v>28</v>
      </c>
      <c r="I38" s="39"/>
      <c r="J38" s="39"/>
      <c r="K38" s="39"/>
      <c r="L38" s="39"/>
      <c r="M38" s="56"/>
      <c r="N38" s="56"/>
    </row>
    <row r="39" spans="1:14" x14ac:dyDescent="0.25">
      <c r="A39" s="55"/>
      <c r="B39" s="46"/>
      <c r="C39" s="47"/>
      <c r="D39" s="44" t="s">
        <v>61</v>
      </c>
      <c r="E39" s="65" t="s">
        <v>62</v>
      </c>
      <c r="F39" s="61">
        <v>5000</v>
      </c>
      <c r="G39" s="61"/>
      <c r="H39" s="38" t="s">
        <v>28</v>
      </c>
      <c r="I39" s="39"/>
      <c r="J39" s="39"/>
      <c r="K39" s="39"/>
      <c r="L39" s="39"/>
      <c r="M39" s="45"/>
      <c r="N39" s="45"/>
    </row>
    <row r="40" spans="1:14" x14ac:dyDescent="0.25">
      <c r="A40" s="55"/>
      <c r="B40" s="46"/>
      <c r="C40" s="47"/>
      <c r="D40" s="44" t="s">
        <v>63</v>
      </c>
      <c r="E40" s="65" t="s">
        <v>64</v>
      </c>
      <c r="F40" s="61">
        <v>5000</v>
      </c>
      <c r="G40" s="61"/>
      <c r="H40" s="38" t="s">
        <v>28</v>
      </c>
      <c r="I40" s="39"/>
      <c r="J40" s="39"/>
      <c r="K40" s="39"/>
      <c r="L40" s="39"/>
      <c r="M40" s="56"/>
      <c r="N40" s="56"/>
    </row>
    <row r="41" spans="1:14" ht="23.25" x14ac:dyDescent="0.25">
      <c r="A41" s="55"/>
      <c r="B41" s="46"/>
      <c r="C41" s="47"/>
      <c r="D41" s="31" t="s">
        <v>65</v>
      </c>
      <c r="E41" s="44" t="s">
        <v>66</v>
      </c>
      <c r="F41" s="60">
        <v>55000</v>
      </c>
      <c r="G41" s="64"/>
      <c r="H41" s="62" t="s">
        <v>67</v>
      </c>
      <c r="I41" s="39"/>
      <c r="J41" s="39"/>
      <c r="K41" s="39"/>
      <c r="L41" s="39"/>
      <c r="M41" s="56"/>
      <c r="N41" s="56"/>
    </row>
    <row r="42" spans="1:14" x14ac:dyDescent="0.25">
      <c r="A42" s="55"/>
      <c r="B42" s="46"/>
      <c r="C42" s="47"/>
      <c r="D42" s="44"/>
      <c r="E42" s="44"/>
      <c r="F42" s="61"/>
      <c r="G42" s="61"/>
      <c r="H42" s="38"/>
      <c r="I42" s="39"/>
      <c r="J42" s="39"/>
      <c r="K42" s="39"/>
      <c r="L42" s="39"/>
      <c r="M42" s="56"/>
      <c r="N42" s="56"/>
    </row>
    <row r="43" spans="1:14" x14ac:dyDescent="0.25">
      <c r="A43" s="55"/>
      <c r="B43" s="46"/>
      <c r="C43" s="47">
        <v>3223</v>
      </c>
      <c r="D43" s="31" t="s">
        <v>68</v>
      </c>
      <c r="E43" s="44"/>
      <c r="F43" s="64">
        <f>SUM(F44:F45)</f>
        <v>100000</v>
      </c>
      <c r="G43" s="64">
        <f>135000/1.2</f>
        <v>112500</v>
      </c>
      <c r="H43" s="38"/>
      <c r="I43" s="39"/>
      <c r="J43" s="39"/>
      <c r="K43" s="39"/>
      <c r="L43" s="39"/>
      <c r="M43" s="56"/>
      <c r="N43" s="56"/>
    </row>
    <row r="44" spans="1:14" ht="79.5" x14ac:dyDescent="0.25">
      <c r="A44" s="55"/>
      <c r="B44" s="46"/>
      <c r="C44" s="47"/>
      <c r="D44" s="44" t="s">
        <v>69</v>
      </c>
      <c r="E44" s="44" t="s">
        <v>70</v>
      </c>
      <c r="F44" s="61">
        <v>42000</v>
      </c>
      <c r="G44" s="61"/>
      <c r="H44" s="62" t="s">
        <v>71</v>
      </c>
      <c r="I44" s="39"/>
      <c r="J44" s="62" t="s">
        <v>72</v>
      </c>
      <c r="K44" s="39"/>
      <c r="L44" s="39" t="s">
        <v>73</v>
      </c>
      <c r="M44" s="45"/>
      <c r="N44" s="45"/>
    </row>
    <row r="45" spans="1:14" ht="79.5" x14ac:dyDescent="0.25">
      <c r="A45" s="55"/>
      <c r="B45" s="46"/>
      <c r="C45" s="47"/>
      <c r="D45" s="44" t="s">
        <v>74</v>
      </c>
      <c r="E45" s="44" t="s">
        <v>75</v>
      </c>
      <c r="F45" s="61">
        <v>58000</v>
      </c>
      <c r="G45" s="61"/>
      <c r="H45" s="62" t="s">
        <v>71</v>
      </c>
      <c r="I45" s="39"/>
      <c r="J45" s="62" t="s">
        <v>72</v>
      </c>
      <c r="K45" s="39"/>
      <c r="L45" s="39" t="s">
        <v>73</v>
      </c>
      <c r="M45" s="56"/>
      <c r="N45" s="56"/>
    </row>
    <row r="46" spans="1:14" x14ac:dyDescent="0.25">
      <c r="A46" s="66"/>
      <c r="B46" s="67"/>
      <c r="C46" s="47"/>
      <c r="D46" s="31" t="s">
        <v>76</v>
      </c>
      <c r="E46" s="44" t="s">
        <v>77</v>
      </c>
      <c r="F46" s="64">
        <f>SUM(F47:F48)</f>
        <v>16800</v>
      </c>
      <c r="G46" s="64"/>
      <c r="H46" s="62"/>
      <c r="I46" s="39"/>
      <c r="J46" s="62"/>
      <c r="K46" s="39"/>
      <c r="L46" s="39"/>
      <c r="M46" s="45"/>
      <c r="N46" s="45"/>
    </row>
    <row r="47" spans="1:14" x14ac:dyDescent="0.25">
      <c r="A47" s="68" t="s">
        <v>18</v>
      </c>
      <c r="B47" s="33">
        <v>3224</v>
      </c>
      <c r="C47" s="37"/>
      <c r="D47" s="44" t="s">
        <v>78</v>
      </c>
      <c r="E47" s="31"/>
      <c r="F47" s="35">
        <v>8000</v>
      </c>
      <c r="G47" s="35"/>
      <c r="H47" s="38" t="s">
        <v>28</v>
      </c>
      <c r="I47" s="39"/>
      <c r="J47" s="39"/>
      <c r="K47" s="39"/>
      <c r="L47" s="39"/>
      <c r="M47" s="69"/>
      <c r="N47" s="69"/>
    </row>
    <row r="48" spans="1:14" x14ac:dyDescent="0.25">
      <c r="A48" s="70"/>
      <c r="B48" s="33"/>
      <c r="C48" s="71"/>
      <c r="D48" s="44" t="s">
        <v>79</v>
      </c>
      <c r="F48" s="35">
        <v>8800</v>
      </c>
      <c r="G48" s="35"/>
      <c r="H48" s="38" t="s">
        <v>28</v>
      </c>
      <c r="I48" s="39"/>
      <c r="J48" s="39"/>
      <c r="K48" s="39"/>
      <c r="L48" s="39"/>
      <c r="M48" s="72"/>
      <c r="N48" s="72"/>
    </row>
    <row r="49" spans="1:14" x14ac:dyDescent="0.25">
      <c r="A49" s="70"/>
      <c r="B49" s="33"/>
      <c r="C49" s="71"/>
      <c r="D49" s="44"/>
      <c r="E49" s="44"/>
      <c r="F49" s="35"/>
      <c r="G49" s="35"/>
      <c r="H49" s="38"/>
      <c r="I49" s="39"/>
      <c r="J49" s="39"/>
      <c r="K49" s="39"/>
      <c r="L49" s="39"/>
      <c r="M49" s="72"/>
      <c r="N49" s="72"/>
    </row>
    <row r="50" spans="1:14" x14ac:dyDescent="0.25">
      <c r="A50" s="68" t="s">
        <v>80</v>
      </c>
      <c r="B50" s="33">
        <v>3225</v>
      </c>
      <c r="C50" s="37"/>
      <c r="D50" s="31" t="s">
        <v>81</v>
      </c>
      <c r="E50" s="31"/>
      <c r="F50" s="34">
        <f>SUM(F53:F57)</f>
        <v>8960</v>
      </c>
      <c r="G50" s="34">
        <f>21000/1.25+10000/1.25</f>
        <v>24800</v>
      </c>
      <c r="H50" s="38"/>
      <c r="I50" s="39"/>
      <c r="J50" s="39"/>
      <c r="K50" s="39"/>
      <c r="L50" s="39"/>
      <c r="M50" s="69"/>
      <c r="N50" s="69"/>
    </row>
    <row r="51" spans="1:14" x14ac:dyDescent="0.25">
      <c r="A51" s="70" t="s">
        <v>82</v>
      </c>
      <c r="B51" s="33"/>
      <c r="C51" s="71"/>
      <c r="D51" s="44"/>
      <c r="E51" s="44"/>
      <c r="F51" s="35"/>
      <c r="G51" s="35"/>
      <c r="H51" s="38"/>
      <c r="I51" s="39"/>
      <c r="J51" s="39"/>
      <c r="K51" s="39"/>
      <c r="L51" s="39"/>
      <c r="M51" s="69"/>
      <c r="N51" s="69"/>
    </row>
    <row r="52" spans="1:14" x14ac:dyDescent="0.25">
      <c r="A52" s="70" t="s">
        <v>83</v>
      </c>
      <c r="B52" s="33">
        <v>3227</v>
      </c>
      <c r="C52" s="71"/>
      <c r="D52" s="44" t="s">
        <v>84</v>
      </c>
      <c r="E52" s="44"/>
      <c r="F52" s="35"/>
      <c r="G52" s="35"/>
      <c r="H52" s="38"/>
      <c r="I52" s="39"/>
      <c r="J52" s="39"/>
      <c r="K52" s="39"/>
      <c r="L52" s="39"/>
      <c r="M52" s="69"/>
      <c r="N52" s="69"/>
    </row>
    <row r="53" spans="1:14" x14ac:dyDescent="0.25">
      <c r="A53" s="70"/>
      <c r="B53" s="33"/>
      <c r="C53" s="71"/>
      <c r="D53" s="44" t="s">
        <v>85</v>
      </c>
      <c r="E53" s="44"/>
      <c r="F53" s="35">
        <v>1500</v>
      </c>
      <c r="G53" s="35"/>
      <c r="H53" s="38" t="s">
        <v>28</v>
      </c>
      <c r="I53" s="39"/>
      <c r="J53" s="39"/>
      <c r="K53" s="39"/>
      <c r="L53" s="39"/>
      <c r="M53" s="72"/>
      <c r="N53" s="72"/>
    </row>
    <row r="54" spans="1:14" x14ac:dyDescent="0.25">
      <c r="A54" s="70"/>
      <c r="B54" s="33"/>
      <c r="C54" s="71"/>
      <c r="D54" s="44" t="s">
        <v>86</v>
      </c>
      <c r="E54" s="44"/>
      <c r="F54" s="35">
        <v>500</v>
      </c>
      <c r="G54" s="35"/>
      <c r="H54" s="38" t="s">
        <v>28</v>
      </c>
      <c r="I54" s="39"/>
      <c r="J54" s="39"/>
      <c r="K54" s="39"/>
      <c r="L54" s="39"/>
      <c r="M54" s="72"/>
      <c r="N54" s="72"/>
    </row>
    <row r="55" spans="1:14" x14ac:dyDescent="0.25">
      <c r="A55" s="70"/>
      <c r="B55" s="33"/>
      <c r="C55" s="71"/>
      <c r="D55" s="44" t="s">
        <v>87</v>
      </c>
      <c r="E55" s="44"/>
      <c r="F55" s="35">
        <v>960</v>
      </c>
      <c r="G55" s="35"/>
      <c r="H55" s="38" t="s">
        <v>28</v>
      </c>
      <c r="I55" s="39"/>
      <c r="J55" s="39"/>
      <c r="K55" s="39"/>
      <c r="L55" s="39"/>
      <c r="M55" s="72"/>
      <c r="N55" s="72"/>
    </row>
    <row r="56" spans="1:14" x14ac:dyDescent="0.25">
      <c r="A56" s="70"/>
      <c r="B56" s="33"/>
      <c r="C56" s="71"/>
      <c r="D56" s="44" t="s">
        <v>88</v>
      </c>
      <c r="E56" s="44"/>
      <c r="F56" s="35">
        <v>1000</v>
      </c>
      <c r="G56" s="35"/>
      <c r="H56" s="38" t="s">
        <v>28</v>
      </c>
      <c r="I56" s="39"/>
      <c r="J56" s="39"/>
      <c r="K56" s="39"/>
      <c r="L56" s="39"/>
      <c r="M56" s="72"/>
      <c r="N56" s="72"/>
    </row>
    <row r="57" spans="1:14" x14ac:dyDescent="0.25">
      <c r="A57" s="70"/>
      <c r="B57" s="33"/>
      <c r="C57" s="71"/>
      <c r="D57" s="44" t="s">
        <v>89</v>
      </c>
      <c r="E57" s="44"/>
      <c r="F57" s="35">
        <v>5000</v>
      </c>
      <c r="G57" s="35"/>
      <c r="H57" s="38" t="s">
        <v>28</v>
      </c>
      <c r="I57" s="39"/>
      <c r="J57" s="39"/>
      <c r="K57" s="39"/>
      <c r="L57" s="39"/>
      <c r="M57" s="72"/>
      <c r="N57" s="72"/>
    </row>
    <row r="58" spans="1:14" x14ac:dyDescent="0.25">
      <c r="A58" s="68" t="s">
        <v>19</v>
      </c>
      <c r="B58" s="33">
        <v>3227</v>
      </c>
      <c r="C58" s="37"/>
      <c r="D58" s="31" t="s">
        <v>84</v>
      </c>
      <c r="E58" s="31"/>
      <c r="F58" s="34">
        <v>2156</v>
      </c>
      <c r="G58" s="34">
        <f>2695/1.25</f>
        <v>2156</v>
      </c>
      <c r="H58" s="38" t="s">
        <v>28</v>
      </c>
      <c r="I58" s="39"/>
      <c r="J58" s="39"/>
      <c r="K58" s="39"/>
      <c r="L58" s="39"/>
      <c r="M58" s="69"/>
      <c r="N58" s="69"/>
    </row>
    <row r="59" spans="1:14" x14ac:dyDescent="0.25">
      <c r="A59" s="36" t="s">
        <v>90</v>
      </c>
      <c r="B59" s="33">
        <v>3231</v>
      </c>
      <c r="C59" s="37"/>
      <c r="D59" s="31" t="s">
        <v>91</v>
      </c>
      <c r="E59" s="31"/>
      <c r="F59" s="34">
        <f>SUM(F60:F62)</f>
        <v>35600</v>
      </c>
      <c r="G59" s="34">
        <f>13333/1.25+38000/1.25</f>
        <v>41066.400000000001</v>
      </c>
      <c r="H59" s="38"/>
      <c r="I59" s="39"/>
      <c r="J59" s="39"/>
      <c r="K59" s="39"/>
      <c r="L59" s="39"/>
      <c r="M59" s="69"/>
      <c r="N59" s="69"/>
    </row>
    <row r="60" spans="1:14" x14ac:dyDescent="0.25">
      <c r="A60" s="73"/>
      <c r="B60" s="42"/>
      <c r="C60" s="43"/>
      <c r="D60" s="44" t="s">
        <v>92</v>
      </c>
      <c r="E60" s="44"/>
      <c r="F60" s="35">
        <v>24420</v>
      </c>
      <c r="G60" s="35"/>
      <c r="H60" s="38" t="s">
        <v>93</v>
      </c>
      <c r="I60" s="39"/>
      <c r="J60" s="39"/>
      <c r="K60" s="39"/>
      <c r="L60" s="39"/>
      <c r="M60" s="72"/>
      <c r="N60" s="72"/>
    </row>
    <row r="61" spans="1:14" x14ac:dyDescent="0.25">
      <c r="A61" s="73"/>
      <c r="B61" s="46"/>
      <c r="C61" s="47"/>
      <c r="D61" s="44" t="s">
        <v>94</v>
      </c>
      <c r="E61" s="44"/>
      <c r="F61" s="35">
        <v>3500</v>
      </c>
      <c r="G61" s="35"/>
      <c r="H61" s="38" t="s">
        <v>28</v>
      </c>
      <c r="I61" s="39"/>
      <c r="J61" s="39"/>
      <c r="K61" s="39"/>
      <c r="L61" s="39"/>
      <c r="M61" s="72"/>
      <c r="N61" s="72"/>
    </row>
    <row r="62" spans="1:14" x14ac:dyDescent="0.25">
      <c r="A62" s="73"/>
      <c r="B62" s="46"/>
      <c r="C62" s="47"/>
      <c r="D62" s="44" t="s">
        <v>95</v>
      </c>
      <c r="E62" s="44"/>
      <c r="F62" s="35">
        <v>7680</v>
      </c>
      <c r="G62" s="35"/>
      <c r="H62" s="38" t="s">
        <v>28</v>
      </c>
      <c r="I62" s="39"/>
      <c r="J62" s="39"/>
      <c r="K62" s="39"/>
      <c r="L62" s="39"/>
      <c r="M62" s="72"/>
      <c r="N62" s="72"/>
    </row>
    <row r="63" spans="1:14" x14ac:dyDescent="0.25">
      <c r="A63" s="74"/>
      <c r="B63" s="49"/>
      <c r="C63" s="50"/>
      <c r="D63" s="44"/>
      <c r="E63" s="44"/>
      <c r="F63" s="35"/>
      <c r="G63" s="35"/>
      <c r="H63" s="38"/>
      <c r="I63" s="39"/>
      <c r="J63" s="39"/>
      <c r="K63" s="39"/>
      <c r="L63" s="39"/>
      <c r="M63" s="72"/>
      <c r="N63" s="72"/>
    </row>
    <row r="64" spans="1:14" x14ac:dyDescent="0.25">
      <c r="A64" s="75" t="s">
        <v>96</v>
      </c>
      <c r="B64" s="51">
        <v>3233</v>
      </c>
      <c r="C64" s="50"/>
      <c r="D64" s="31" t="s">
        <v>97</v>
      </c>
      <c r="E64" s="44"/>
      <c r="F64" s="34">
        <v>400</v>
      </c>
      <c r="G64" s="34">
        <f>1500/1.25</f>
        <v>1200</v>
      </c>
      <c r="H64" s="38" t="s">
        <v>28</v>
      </c>
      <c r="I64" s="39"/>
      <c r="J64" s="39"/>
      <c r="K64" s="39"/>
      <c r="L64" s="39"/>
      <c r="M64" s="72"/>
      <c r="N64" s="72"/>
    </row>
    <row r="65" spans="1:14" x14ac:dyDescent="0.25">
      <c r="A65" s="36" t="s">
        <v>20</v>
      </c>
      <c r="B65" s="33">
        <v>3232</v>
      </c>
      <c r="C65" s="37"/>
      <c r="D65" s="31" t="s">
        <v>98</v>
      </c>
      <c r="E65" s="31"/>
      <c r="F65" s="34">
        <f>SUM(F66:F69)</f>
        <v>54612.39</v>
      </c>
      <c r="G65" s="34">
        <f>40000/1.25+20000/1.25</f>
        <v>48000</v>
      </c>
      <c r="H65" s="38"/>
      <c r="I65" s="39"/>
      <c r="J65" s="39"/>
      <c r="K65" s="39"/>
      <c r="L65" s="39"/>
      <c r="M65" s="69"/>
      <c r="N65" s="69"/>
    </row>
    <row r="66" spans="1:14" x14ac:dyDescent="0.25">
      <c r="A66" s="41"/>
      <c r="B66" s="76"/>
      <c r="C66" s="77"/>
      <c r="D66" s="78"/>
      <c r="E66" s="79"/>
      <c r="F66" s="80"/>
      <c r="G66" s="81"/>
      <c r="H66" s="38"/>
      <c r="I66" s="39"/>
      <c r="J66" s="39"/>
      <c r="K66" s="39"/>
      <c r="L66" s="39"/>
      <c r="M66" s="72"/>
      <c r="N66" s="72"/>
    </row>
    <row r="67" spans="1:14" x14ac:dyDescent="0.25">
      <c r="A67" s="41"/>
      <c r="B67" s="76"/>
      <c r="C67" s="77"/>
      <c r="D67" s="78"/>
      <c r="E67" s="79"/>
      <c r="F67" s="80"/>
      <c r="G67" s="81"/>
      <c r="H67" s="38"/>
      <c r="I67" s="39"/>
      <c r="J67" s="39"/>
      <c r="K67" s="39"/>
      <c r="L67" s="39"/>
      <c r="M67" s="72"/>
      <c r="N67" s="72"/>
    </row>
    <row r="68" spans="1:14" x14ac:dyDescent="0.25">
      <c r="A68" s="41"/>
      <c r="B68" s="76"/>
      <c r="C68" s="77"/>
      <c r="D68" s="78"/>
      <c r="E68" s="79"/>
      <c r="F68" s="80"/>
      <c r="G68" s="81"/>
      <c r="H68" s="38"/>
      <c r="I68" s="39"/>
      <c r="J68" s="39"/>
      <c r="K68" s="39"/>
      <c r="L68" s="39"/>
      <c r="M68" s="72"/>
      <c r="N68" s="72"/>
    </row>
    <row r="69" spans="1:14" x14ac:dyDescent="0.25">
      <c r="A69" s="41"/>
      <c r="B69" s="76"/>
      <c r="C69" s="77"/>
      <c r="D69" s="82" t="s">
        <v>99</v>
      </c>
      <c r="E69" s="31"/>
      <c r="F69" s="54">
        <f>SUM(F70:F78)</f>
        <v>54612.39</v>
      </c>
      <c r="G69" s="81"/>
      <c r="H69" s="38"/>
      <c r="I69" s="39"/>
      <c r="J69" s="39"/>
      <c r="K69" s="39"/>
      <c r="L69" s="39"/>
      <c r="M69" s="72"/>
      <c r="N69" s="72"/>
    </row>
    <row r="70" spans="1:14" x14ac:dyDescent="0.25">
      <c r="A70" s="73"/>
      <c r="B70" s="42"/>
      <c r="C70" s="43"/>
      <c r="D70" s="44" t="s">
        <v>100</v>
      </c>
      <c r="E70" s="44"/>
      <c r="F70" s="35">
        <v>2000</v>
      </c>
      <c r="G70" s="35"/>
      <c r="H70" s="38" t="s">
        <v>28</v>
      </c>
      <c r="I70" s="39"/>
      <c r="J70" s="83"/>
      <c r="K70" s="83"/>
      <c r="L70" s="83"/>
      <c r="M70" s="72"/>
      <c r="N70" s="72"/>
    </row>
    <row r="71" spans="1:14" x14ac:dyDescent="0.25">
      <c r="A71" s="73"/>
      <c r="B71" s="46"/>
      <c r="C71" s="47"/>
      <c r="D71" s="44" t="s">
        <v>101</v>
      </c>
      <c r="E71" s="44"/>
      <c r="F71" s="35">
        <v>6000</v>
      </c>
      <c r="G71" s="35"/>
      <c r="H71" s="38" t="s">
        <v>28</v>
      </c>
      <c r="I71" s="39"/>
      <c r="J71" s="39"/>
      <c r="K71" s="39"/>
      <c r="L71" s="39"/>
      <c r="M71" s="72"/>
      <c r="N71" s="72"/>
    </row>
    <row r="72" spans="1:14" x14ac:dyDescent="0.25">
      <c r="A72" s="73"/>
      <c r="B72" s="46"/>
      <c r="C72" s="47"/>
      <c r="D72" s="44" t="s">
        <v>102</v>
      </c>
      <c r="E72" s="44"/>
      <c r="F72" s="35">
        <v>7000</v>
      </c>
      <c r="G72" s="35"/>
      <c r="H72" s="38" t="s">
        <v>28</v>
      </c>
      <c r="I72" s="39"/>
      <c r="J72" s="39"/>
      <c r="K72" s="39"/>
      <c r="L72" s="39"/>
      <c r="M72" s="72"/>
      <c r="N72" s="72"/>
    </row>
    <row r="73" spans="1:14" x14ac:dyDescent="0.25">
      <c r="A73" s="73"/>
      <c r="B73" s="46"/>
      <c r="C73" s="47"/>
      <c r="D73" s="44" t="s">
        <v>103</v>
      </c>
      <c r="E73" s="44"/>
      <c r="F73" s="35">
        <v>5000</v>
      </c>
      <c r="G73" s="35"/>
      <c r="H73" s="38" t="s">
        <v>28</v>
      </c>
      <c r="I73" s="39"/>
      <c r="J73" s="39"/>
      <c r="K73" s="39"/>
      <c r="L73" s="39"/>
      <c r="M73" s="72"/>
      <c r="N73" s="72"/>
    </row>
    <row r="74" spans="1:14" x14ac:dyDescent="0.25">
      <c r="A74" s="73"/>
      <c r="B74" s="46"/>
      <c r="C74" s="47"/>
      <c r="D74" s="44" t="s">
        <v>104</v>
      </c>
      <c r="E74" s="44"/>
      <c r="F74" s="35">
        <v>2500</v>
      </c>
      <c r="G74" s="35"/>
      <c r="H74" s="38" t="s">
        <v>28</v>
      </c>
      <c r="I74" s="39"/>
      <c r="J74" s="39"/>
      <c r="K74" s="39"/>
      <c r="L74" s="39"/>
      <c r="M74" s="72"/>
      <c r="N74" s="72"/>
    </row>
    <row r="75" spans="1:14" x14ac:dyDescent="0.25">
      <c r="A75" s="73"/>
      <c r="B75" s="46"/>
      <c r="C75" s="47"/>
      <c r="D75" s="44" t="s">
        <v>105</v>
      </c>
      <c r="E75" s="44"/>
      <c r="F75" s="35">
        <v>15000</v>
      </c>
      <c r="G75" s="35"/>
      <c r="H75" s="38" t="s">
        <v>28</v>
      </c>
      <c r="I75" s="39"/>
      <c r="J75" s="39"/>
      <c r="K75" s="39"/>
      <c r="L75" s="39"/>
      <c r="M75" s="72"/>
      <c r="N75" s="72"/>
    </row>
    <row r="76" spans="1:14" x14ac:dyDescent="0.25">
      <c r="A76" s="73"/>
      <c r="B76" s="46"/>
      <c r="C76" s="47"/>
      <c r="D76" s="44" t="s">
        <v>106</v>
      </c>
      <c r="E76" s="44"/>
      <c r="F76" s="35">
        <v>8000</v>
      </c>
      <c r="G76" s="35"/>
      <c r="H76" s="38" t="s">
        <v>28</v>
      </c>
      <c r="I76" s="39"/>
      <c r="J76" s="39"/>
      <c r="K76" s="39"/>
      <c r="L76" s="39"/>
      <c r="M76" s="72"/>
      <c r="N76" s="72"/>
    </row>
    <row r="77" spans="1:14" x14ac:dyDescent="0.25">
      <c r="A77" s="73"/>
      <c r="B77" s="46"/>
      <c r="C77" s="47"/>
      <c r="D77" s="44" t="s">
        <v>107</v>
      </c>
      <c r="E77" s="44"/>
      <c r="F77" s="35">
        <v>5000</v>
      </c>
      <c r="G77" s="35"/>
      <c r="H77" s="38" t="s">
        <v>28</v>
      </c>
      <c r="I77" s="39"/>
      <c r="J77" s="39"/>
      <c r="K77" s="39"/>
      <c r="L77" s="39"/>
      <c r="M77" s="72"/>
      <c r="N77" s="72"/>
    </row>
    <row r="78" spans="1:14" x14ac:dyDescent="0.25">
      <c r="A78" s="74"/>
      <c r="B78" s="49"/>
      <c r="C78" s="50"/>
      <c r="D78" s="44" t="s">
        <v>108</v>
      </c>
      <c r="E78" s="44"/>
      <c r="F78" s="35">
        <v>4112.3900000000003</v>
      </c>
      <c r="G78" s="35"/>
      <c r="H78" s="38" t="s">
        <v>28</v>
      </c>
      <c r="I78" s="39"/>
      <c r="J78" s="39"/>
      <c r="K78" s="39"/>
      <c r="L78" s="39"/>
      <c r="M78" s="72"/>
      <c r="N78" s="72"/>
    </row>
    <row r="79" spans="1:14" x14ac:dyDescent="0.25">
      <c r="A79" s="36" t="s">
        <v>109</v>
      </c>
      <c r="B79" s="33">
        <v>3234</v>
      </c>
      <c r="C79" s="71"/>
      <c r="D79" s="31" t="s">
        <v>110</v>
      </c>
      <c r="E79" s="31"/>
      <c r="F79" s="34">
        <f>SUM(F80:F84)</f>
        <v>26400</v>
      </c>
      <c r="G79" s="34">
        <f>34000/1.25</f>
        <v>27200</v>
      </c>
      <c r="H79" s="38"/>
      <c r="I79" s="39"/>
      <c r="J79" s="39"/>
      <c r="K79" s="39"/>
      <c r="L79" s="39"/>
      <c r="M79" s="69"/>
      <c r="N79" s="69"/>
    </row>
    <row r="80" spans="1:14" x14ac:dyDescent="0.25">
      <c r="A80" s="73"/>
      <c r="B80" s="42"/>
      <c r="C80" s="43"/>
      <c r="D80" s="44" t="s">
        <v>111</v>
      </c>
      <c r="E80" s="44"/>
      <c r="F80" s="35">
        <v>12000</v>
      </c>
      <c r="G80" s="35"/>
      <c r="H80" s="38" t="s">
        <v>28</v>
      </c>
      <c r="I80" s="39"/>
      <c r="J80" s="39"/>
      <c r="K80" s="39"/>
      <c r="L80" s="39"/>
      <c r="M80" s="69"/>
      <c r="N80" s="69"/>
    </row>
    <row r="81" spans="1:14" x14ac:dyDescent="0.25">
      <c r="A81" s="73"/>
      <c r="B81" s="46"/>
      <c r="C81" s="47"/>
      <c r="D81" s="44" t="s">
        <v>112</v>
      </c>
      <c r="E81" s="44"/>
      <c r="F81" s="35">
        <v>7500</v>
      </c>
      <c r="G81" s="35"/>
      <c r="H81" s="38" t="s">
        <v>28</v>
      </c>
      <c r="I81" s="39"/>
      <c r="J81" s="39"/>
      <c r="K81" s="39"/>
      <c r="L81" s="39"/>
      <c r="M81" s="72"/>
      <c r="N81" s="72"/>
    </row>
    <row r="82" spans="1:14" x14ac:dyDescent="0.25">
      <c r="A82" s="73"/>
      <c r="B82" s="46"/>
      <c r="C82" s="47"/>
      <c r="D82" s="44" t="s">
        <v>113</v>
      </c>
      <c r="E82" s="44"/>
      <c r="F82" s="35">
        <v>600</v>
      </c>
      <c r="G82" s="35"/>
      <c r="H82" s="38" t="s">
        <v>28</v>
      </c>
      <c r="I82" s="39"/>
      <c r="J82" s="39"/>
      <c r="K82" s="39"/>
      <c r="L82" s="39"/>
      <c r="M82" s="72"/>
      <c r="N82" s="72"/>
    </row>
    <row r="83" spans="1:14" x14ac:dyDescent="0.25">
      <c r="A83" s="73"/>
      <c r="B83" s="46"/>
      <c r="C83" s="47"/>
      <c r="D83" s="44" t="s">
        <v>114</v>
      </c>
      <c r="E83" s="44"/>
      <c r="F83" s="35">
        <v>3500</v>
      </c>
      <c r="G83" s="35"/>
      <c r="H83" s="38" t="s">
        <v>28</v>
      </c>
      <c r="I83" s="39"/>
      <c r="J83" s="39"/>
      <c r="K83" s="39"/>
      <c r="L83" s="39"/>
      <c r="M83" s="72"/>
      <c r="N83" s="72"/>
    </row>
    <row r="84" spans="1:14" x14ac:dyDescent="0.25">
      <c r="A84" s="74"/>
      <c r="B84" s="49"/>
      <c r="C84" s="50"/>
      <c r="D84" s="44" t="s">
        <v>115</v>
      </c>
      <c r="E84" s="44"/>
      <c r="F84" s="35">
        <v>2800</v>
      </c>
      <c r="G84" s="35"/>
      <c r="H84" s="38" t="s">
        <v>28</v>
      </c>
      <c r="I84" s="39"/>
      <c r="J84" s="39"/>
      <c r="K84" s="39"/>
      <c r="L84" s="39"/>
      <c r="M84" s="72"/>
      <c r="N84" s="72"/>
    </row>
    <row r="85" spans="1:14" x14ac:dyDescent="0.25">
      <c r="A85" s="68" t="s">
        <v>21</v>
      </c>
      <c r="B85" s="33">
        <v>3235</v>
      </c>
      <c r="C85" s="37"/>
      <c r="D85" s="31" t="s">
        <v>116</v>
      </c>
      <c r="E85" s="31"/>
      <c r="F85" s="34">
        <v>2240</v>
      </c>
      <c r="G85" s="34">
        <f>800/1.25</f>
        <v>640</v>
      </c>
      <c r="H85" s="38" t="s">
        <v>28</v>
      </c>
      <c r="I85" s="39"/>
      <c r="J85" s="39"/>
      <c r="K85" s="39"/>
      <c r="L85" s="39"/>
      <c r="M85" s="72"/>
      <c r="N85" s="72"/>
    </row>
    <row r="86" spans="1:14" x14ac:dyDescent="0.25">
      <c r="A86" s="36" t="s">
        <v>22</v>
      </c>
      <c r="B86" s="33">
        <v>3236</v>
      </c>
      <c r="C86" s="37"/>
      <c r="D86" s="31" t="s">
        <v>117</v>
      </c>
      <c r="E86" s="31"/>
      <c r="F86" s="34">
        <f>SUM(F87:F88)</f>
        <v>12000</v>
      </c>
      <c r="G86" s="34">
        <v>12000</v>
      </c>
      <c r="H86" s="38"/>
      <c r="I86" s="39"/>
      <c r="J86" s="39"/>
      <c r="K86" s="39"/>
      <c r="L86" s="39"/>
      <c r="M86" s="69"/>
      <c r="N86" s="69"/>
    </row>
    <row r="87" spans="1:14" x14ac:dyDescent="0.25">
      <c r="A87" s="73"/>
      <c r="B87" s="42"/>
      <c r="C87" s="53"/>
      <c r="D87" s="44" t="s">
        <v>118</v>
      </c>
      <c r="E87" s="44"/>
      <c r="F87" s="35">
        <v>11000</v>
      </c>
      <c r="G87" s="35"/>
      <c r="H87" s="38" t="s">
        <v>28</v>
      </c>
      <c r="I87" s="39"/>
      <c r="J87" s="39"/>
      <c r="K87" s="39"/>
      <c r="L87" s="39"/>
      <c r="M87" s="72"/>
      <c r="N87" s="72"/>
    </row>
    <row r="88" spans="1:14" x14ac:dyDescent="0.25">
      <c r="A88" s="74"/>
      <c r="B88" s="49"/>
      <c r="C88" s="50"/>
      <c r="D88" s="44" t="s">
        <v>119</v>
      </c>
      <c r="E88" s="44"/>
      <c r="F88" s="35">
        <v>1000</v>
      </c>
      <c r="G88" s="35"/>
      <c r="H88" s="38" t="s">
        <v>28</v>
      </c>
      <c r="I88" s="39"/>
      <c r="J88" s="39"/>
      <c r="K88" s="39"/>
      <c r="L88" s="39"/>
      <c r="M88" s="72"/>
      <c r="N88" s="72"/>
    </row>
    <row r="89" spans="1:14" x14ac:dyDescent="0.25">
      <c r="A89" s="36" t="s">
        <v>23</v>
      </c>
      <c r="B89" s="33">
        <v>3237</v>
      </c>
      <c r="C89" s="37"/>
      <c r="D89" s="31" t="s">
        <v>120</v>
      </c>
      <c r="E89" s="31"/>
      <c r="F89" s="34">
        <f>SUM(F90:F91)</f>
        <v>5899.2</v>
      </c>
      <c r="G89" s="34">
        <f>6874/1.25+1000/1.25</f>
        <v>6299.2</v>
      </c>
      <c r="H89" s="38"/>
      <c r="I89" s="39"/>
      <c r="J89" s="39"/>
      <c r="K89" s="39"/>
      <c r="L89" s="39"/>
      <c r="M89" s="69"/>
      <c r="N89" s="69"/>
    </row>
    <row r="90" spans="1:14" x14ac:dyDescent="0.25">
      <c r="A90" s="73"/>
      <c r="B90" s="42"/>
      <c r="C90" s="43"/>
      <c r="D90" s="44" t="s">
        <v>121</v>
      </c>
      <c r="E90" s="44"/>
      <c r="F90" s="35">
        <v>1500</v>
      </c>
      <c r="G90" s="35"/>
      <c r="H90" s="38"/>
      <c r="I90" s="39"/>
      <c r="J90" s="39"/>
      <c r="K90" s="39"/>
      <c r="L90" s="39"/>
      <c r="M90" s="69"/>
      <c r="N90" s="69"/>
    </row>
    <row r="91" spans="1:14" x14ac:dyDescent="0.25">
      <c r="A91" s="74"/>
      <c r="B91" s="49"/>
      <c r="C91" s="50"/>
      <c r="D91" s="44" t="s">
        <v>122</v>
      </c>
      <c r="E91" s="44"/>
      <c r="F91" s="35">
        <v>4399.2</v>
      </c>
      <c r="G91" s="35"/>
      <c r="H91" s="38" t="s">
        <v>28</v>
      </c>
      <c r="I91" s="39"/>
      <c r="J91" s="39"/>
      <c r="K91" s="39"/>
      <c r="L91" s="39"/>
      <c r="M91" s="84"/>
      <c r="N91" s="69"/>
    </row>
    <row r="92" spans="1:14" x14ac:dyDescent="0.25">
      <c r="A92" s="36" t="s">
        <v>24</v>
      </c>
      <c r="B92" s="33">
        <v>3238</v>
      </c>
      <c r="C92" s="37"/>
      <c r="D92" s="31" t="s">
        <v>123</v>
      </c>
      <c r="E92" s="31"/>
      <c r="F92" s="34">
        <f>SUM(F93)</f>
        <v>14730.4</v>
      </c>
      <c r="G92" s="34">
        <f>15000/1.25</f>
        <v>12000</v>
      </c>
      <c r="H92" s="38"/>
      <c r="I92" s="39"/>
      <c r="J92" s="39"/>
      <c r="K92" s="39"/>
      <c r="L92" s="39"/>
      <c r="M92" s="69"/>
      <c r="N92" s="69"/>
    </row>
    <row r="93" spans="1:14" x14ac:dyDescent="0.25">
      <c r="A93" s="41"/>
      <c r="B93" s="85"/>
      <c r="C93" s="53"/>
      <c r="D93" s="44" t="s">
        <v>124</v>
      </c>
      <c r="E93" s="63"/>
      <c r="F93" s="35">
        <v>14730.4</v>
      </c>
      <c r="G93" s="35"/>
      <c r="H93" s="38" t="s">
        <v>28</v>
      </c>
      <c r="I93" s="39"/>
      <c r="J93" s="39"/>
      <c r="K93" s="39"/>
      <c r="L93" s="39"/>
      <c r="M93" s="72"/>
      <c r="N93" s="72"/>
    </row>
    <row r="94" spans="1:14" x14ac:dyDescent="0.25">
      <c r="A94" s="68" t="s">
        <v>25</v>
      </c>
      <c r="B94" s="86">
        <v>3239</v>
      </c>
      <c r="C94" s="87"/>
      <c r="D94" s="31" t="s">
        <v>125</v>
      </c>
      <c r="E94" s="31"/>
      <c r="F94" s="34">
        <v>16440</v>
      </c>
      <c r="G94" s="34">
        <f>3000/1.25+9000/1.25</f>
        <v>9600</v>
      </c>
      <c r="H94" s="38" t="s">
        <v>28</v>
      </c>
      <c r="I94" s="39"/>
      <c r="J94" s="39"/>
      <c r="K94" s="39"/>
      <c r="L94" s="39"/>
      <c r="M94" s="69"/>
      <c r="N94" s="69"/>
    </row>
    <row r="95" spans="1:14" x14ac:dyDescent="0.25">
      <c r="A95" s="68"/>
      <c r="B95" s="86">
        <v>3292</v>
      </c>
      <c r="C95" s="87"/>
      <c r="D95" s="31" t="s">
        <v>126</v>
      </c>
      <c r="E95" s="31"/>
      <c r="F95" s="34">
        <v>11120</v>
      </c>
      <c r="G95" s="34">
        <f>13900</f>
        <v>13900</v>
      </c>
      <c r="H95" s="38" t="s">
        <v>93</v>
      </c>
      <c r="I95" s="39"/>
      <c r="J95" s="39"/>
      <c r="K95" s="39"/>
      <c r="L95" s="39"/>
      <c r="M95" s="72"/>
      <c r="N95" s="72"/>
    </row>
    <row r="96" spans="1:14" x14ac:dyDescent="0.25">
      <c r="A96" s="68" t="s">
        <v>127</v>
      </c>
      <c r="B96" s="33">
        <v>3293</v>
      </c>
      <c r="C96" s="37"/>
      <c r="D96" s="31" t="s">
        <v>128</v>
      </c>
      <c r="E96" s="31"/>
      <c r="F96" s="34">
        <v>4400</v>
      </c>
      <c r="G96" s="34">
        <f>9000/1.25</f>
        <v>7200</v>
      </c>
      <c r="H96" s="38" t="s">
        <v>28</v>
      </c>
      <c r="I96" s="39"/>
      <c r="J96" s="39"/>
      <c r="K96" s="39"/>
      <c r="L96" s="39"/>
      <c r="M96" s="72"/>
      <c r="N96" s="72"/>
    </row>
    <row r="97" spans="1:14" x14ac:dyDescent="0.25">
      <c r="A97" s="68" t="s">
        <v>129</v>
      </c>
      <c r="B97" s="33">
        <v>3294</v>
      </c>
      <c r="C97" s="37"/>
      <c r="D97" s="31" t="s">
        <v>130</v>
      </c>
      <c r="E97" s="31"/>
      <c r="F97" s="34">
        <v>920</v>
      </c>
      <c r="G97" s="34">
        <f>1150/1.25</f>
        <v>920</v>
      </c>
      <c r="H97" s="38" t="s">
        <v>28</v>
      </c>
      <c r="I97" s="39"/>
      <c r="J97" s="39"/>
      <c r="K97" s="39"/>
      <c r="L97" s="39"/>
      <c r="M97" s="69"/>
      <c r="N97" s="69"/>
    </row>
    <row r="98" spans="1:14" x14ac:dyDescent="0.25">
      <c r="A98" s="68" t="s">
        <v>131</v>
      </c>
      <c r="B98" s="33">
        <v>3295</v>
      </c>
      <c r="C98" s="37"/>
      <c r="D98" s="31" t="s">
        <v>132</v>
      </c>
      <c r="E98" s="31"/>
      <c r="F98" s="34">
        <v>800</v>
      </c>
      <c r="G98" s="35">
        <f>1500/1.25</f>
        <v>1200</v>
      </c>
      <c r="H98" s="38" t="s">
        <v>28</v>
      </c>
      <c r="I98" s="39"/>
      <c r="J98" s="39"/>
      <c r="K98" s="39"/>
      <c r="L98" s="39"/>
      <c r="M98" s="72"/>
      <c r="N98" s="72"/>
    </row>
    <row r="99" spans="1:14" x14ac:dyDescent="0.25">
      <c r="A99" s="68" t="s">
        <v>133</v>
      </c>
      <c r="B99" s="33">
        <v>3296</v>
      </c>
      <c r="C99" s="37"/>
      <c r="D99" s="31" t="s">
        <v>134</v>
      </c>
      <c r="E99" s="31"/>
      <c r="F99" s="35"/>
      <c r="G99" s="35"/>
      <c r="H99" s="38"/>
      <c r="I99" s="39"/>
      <c r="J99" s="39"/>
      <c r="K99" s="39"/>
      <c r="L99" s="39"/>
      <c r="M99" s="72"/>
      <c r="N99" s="72"/>
    </row>
    <row r="100" spans="1:14" x14ac:dyDescent="0.25">
      <c r="A100" s="36" t="s">
        <v>135</v>
      </c>
      <c r="B100" s="33">
        <v>3299</v>
      </c>
      <c r="C100" s="37"/>
      <c r="D100" s="31" t="s">
        <v>136</v>
      </c>
      <c r="E100" s="31"/>
      <c r="F100" s="34">
        <f>SUM(F101:F104)</f>
        <v>15200</v>
      </c>
      <c r="G100" s="34">
        <f>4000/1.25</f>
        <v>3200</v>
      </c>
      <c r="H100" s="38"/>
      <c r="I100" s="39"/>
      <c r="J100" s="39"/>
      <c r="K100" s="39"/>
      <c r="L100" s="39"/>
      <c r="M100" s="69"/>
      <c r="N100" s="69"/>
    </row>
    <row r="101" spans="1:14" x14ac:dyDescent="0.25">
      <c r="A101" s="41"/>
      <c r="B101" s="42"/>
      <c r="C101" s="43"/>
      <c r="D101" s="44" t="s">
        <v>137</v>
      </c>
      <c r="E101" s="44"/>
      <c r="F101" s="35">
        <v>800</v>
      </c>
      <c r="G101" s="35"/>
      <c r="H101" s="38" t="s">
        <v>28</v>
      </c>
      <c r="I101" s="39"/>
      <c r="J101" s="39"/>
      <c r="K101" s="39"/>
      <c r="L101" s="39"/>
      <c r="M101" s="72"/>
      <c r="N101" s="72"/>
    </row>
    <row r="102" spans="1:14" x14ac:dyDescent="0.25">
      <c r="A102" s="41"/>
      <c r="B102" s="46"/>
      <c r="C102" s="47"/>
      <c r="D102" s="44" t="s">
        <v>138</v>
      </c>
      <c r="E102" s="44"/>
      <c r="F102" s="35">
        <v>12300</v>
      </c>
      <c r="G102" s="35"/>
      <c r="H102" s="38" t="s">
        <v>28</v>
      </c>
      <c r="I102" s="39"/>
      <c r="J102" s="39"/>
      <c r="K102" s="39"/>
      <c r="L102" s="39"/>
      <c r="M102" s="72"/>
      <c r="N102" s="72"/>
    </row>
    <row r="103" spans="1:14" x14ac:dyDescent="0.25">
      <c r="A103" s="41"/>
      <c r="B103" s="46"/>
      <c r="C103" s="47"/>
      <c r="D103" s="44" t="s">
        <v>139</v>
      </c>
      <c r="E103" s="44"/>
      <c r="F103" s="35">
        <v>350</v>
      </c>
      <c r="G103" s="35"/>
      <c r="H103" s="38" t="s">
        <v>28</v>
      </c>
      <c r="I103" s="39"/>
      <c r="J103" s="39"/>
      <c r="K103" s="39"/>
      <c r="L103" s="39"/>
      <c r="M103" s="72"/>
      <c r="N103" s="72"/>
    </row>
    <row r="104" spans="1:14" x14ac:dyDescent="0.25">
      <c r="A104" s="41"/>
      <c r="B104" s="46"/>
      <c r="C104" s="47"/>
      <c r="D104" s="44" t="s">
        <v>140</v>
      </c>
      <c r="E104" s="44"/>
      <c r="F104" s="35">
        <v>1750</v>
      </c>
      <c r="G104" s="35"/>
      <c r="H104" s="38" t="s">
        <v>28</v>
      </c>
      <c r="I104" s="39"/>
      <c r="J104" s="39"/>
      <c r="K104" s="39"/>
      <c r="L104" s="39"/>
      <c r="M104" s="72"/>
      <c r="N104" s="72"/>
    </row>
    <row r="105" spans="1:14" x14ac:dyDescent="0.25">
      <c r="A105" s="36" t="s">
        <v>141</v>
      </c>
      <c r="B105" s="33">
        <v>3431</v>
      </c>
      <c r="C105" s="37"/>
      <c r="D105" s="31" t="s">
        <v>142</v>
      </c>
      <c r="E105" s="31"/>
      <c r="F105" s="34">
        <f>SUM(F106)</f>
        <v>8400</v>
      </c>
      <c r="G105" s="34">
        <f>6500+900</f>
        <v>7400</v>
      </c>
      <c r="H105" s="38" t="s">
        <v>28</v>
      </c>
      <c r="I105" s="39"/>
      <c r="J105" s="39"/>
      <c r="K105" s="39"/>
      <c r="L105" s="39"/>
      <c r="M105" s="69"/>
      <c r="N105" s="69"/>
    </row>
    <row r="106" spans="1:14" x14ac:dyDescent="0.25">
      <c r="A106" s="48"/>
      <c r="B106" s="33"/>
      <c r="C106" s="71"/>
      <c r="D106" s="44" t="s">
        <v>143</v>
      </c>
      <c r="E106" s="44"/>
      <c r="F106" s="35">
        <v>8400</v>
      </c>
      <c r="G106" s="35"/>
      <c r="H106" s="38" t="s">
        <v>28</v>
      </c>
      <c r="I106" s="39"/>
      <c r="J106" s="39"/>
      <c r="K106" s="39"/>
      <c r="L106" s="39"/>
      <c r="M106" s="72"/>
      <c r="N106" s="72"/>
    </row>
    <row r="107" spans="1:14" x14ac:dyDescent="0.25">
      <c r="A107" s="88" t="s">
        <v>144</v>
      </c>
      <c r="B107" s="89">
        <v>3224</v>
      </c>
      <c r="C107" s="37"/>
      <c r="D107" s="31" t="s">
        <v>145</v>
      </c>
      <c r="E107" s="44"/>
      <c r="F107" s="34">
        <v>16800</v>
      </c>
      <c r="G107" s="34">
        <f>20560.56/1.25+10000/1.25</f>
        <v>24448.448</v>
      </c>
      <c r="H107" s="38" t="s">
        <v>28</v>
      </c>
      <c r="I107" s="39"/>
      <c r="J107" s="39"/>
      <c r="K107" s="39"/>
      <c r="L107" s="39"/>
      <c r="M107" s="72"/>
      <c r="N107" s="72"/>
    </row>
    <row r="108" spans="1:14" x14ac:dyDescent="0.25">
      <c r="A108" s="68" t="s">
        <v>146</v>
      </c>
      <c r="B108" s="33">
        <v>4212</v>
      </c>
      <c r="C108" s="37"/>
      <c r="D108" s="31" t="s">
        <v>147</v>
      </c>
      <c r="E108" s="31"/>
      <c r="F108" s="34">
        <v>0</v>
      </c>
      <c r="G108" s="35"/>
      <c r="H108" s="38"/>
      <c r="I108" s="39"/>
      <c r="J108" s="39"/>
      <c r="K108" s="39"/>
      <c r="L108" s="39"/>
      <c r="M108" s="72"/>
      <c r="N108" s="72"/>
    </row>
    <row r="109" spans="1:14" x14ac:dyDescent="0.25">
      <c r="A109" s="68"/>
      <c r="B109" s="33">
        <v>42123</v>
      </c>
      <c r="C109" s="37"/>
      <c r="D109" s="44" t="s">
        <v>148</v>
      </c>
      <c r="E109" s="90"/>
      <c r="F109" s="81"/>
      <c r="G109" s="81"/>
      <c r="H109" s="38"/>
      <c r="I109" s="39"/>
      <c r="J109" s="39"/>
      <c r="K109" s="39"/>
      <c r="L109" s="39"/>
      <c r="M109" s="72"/>
      <c r="N109" s="72"/>
    </row>
    <row r="110" spans="1:14" x14ac:dyDescent="0.25">
      <c r="A110" s="68" t="s">
        <v>149</v>
      </c>
      <c r="B110" s="33">
        <v>4221</v>
      </c>
      <c r="C110" s="37"/>
      <c r="D110" s="31" t="s">
        <v>150</v>
      </c>
      <c r="E110" s="31"/>
      <c r="F110" s="34">
        <f>SUM(F111:F113)</f>
        <v>10400</v>
      </c>
      <c r="G110" s="34"/>
      <c r="H110" s="38"/>
      <c r="I110" s="39"/>
      <c r="J110" s="39"/>
      <c r="K110" s="39"/>
      <c r="L110" s="39"/>
      <c r="M110" s="69"/>
      <c r="N110" s="69"/>
    </row>
    <row r="111" spans="1:14" x14ac:dyDescent="0.25">
      <c r="A111" s="68"/>
      <c r="B111" s="33"/>
      <c r="C111" s="37"/>
      <c r="D111" s="44" t="s">
        <v>151</v>
      </c>
      <c r="E111" s="31"/>
      <c r="F111" s="35">
        <v>10400</v>
      </c>
      <c r="G111" s="34">
        <f>16015/1.25</f>
        <v>12812</v>
      </c>
      <c r="H111" s="38" t="s">
        <v>28</v>
      </c>
      <c r="I111" s="39"/>
      <c r="J111" s="39"/>
      <c r="K111" s="39"/>
      <c r="L111" s="39"/>
      <c r="M111" s="72"/>
      <c r="N111" s="72"/>
    </row>
    <row r="112" spans="1:14" x14ac:dyDescent="0.25">
      <c r="A112" s="68"/>
      <c r="B112" s="33"/>
      <c r="C112" s="37"/>
      <c r="D112" s="44" t="s">
        <v>152</v>
      </c>
      <c r="E112" s="31"/>
      <c r="F112" s="35">
        <v>0</v>
      </c>
      <c r="G112" s="35"/>
      <c r="H112" s="38" t="s">
        <v>153</v>
      </c>
      <c r="I112" s="39"/>
      <c r="J112" s="39"/>
      <c r="K112" s="39"/>
      <c r="L112" s="39"/>
      <c r="M112" s="72"/>
      <c r="N112" s="72"/>
    </row>
    <row r="113" spans="1:14" x14ac:dyDescent="0.25">
      <c r="A113" s="68"/>
      <c r="B113" s="33"/>
      <c r="C113" s="37"/>
      <c r="D113" s="44" t="s">
        <v>154</v>
      </c>
      <c r="E113" s="31"/>
      <c r="F113" s="35">
        <v>0</v>
      </c>
      <c r="G113" s="35"/>
      <c r="H113" s="38" t="s">
        <v>153</v>
      </c>
      <c r="I113" s="39"/>
      <c r="J113" s="39"/>
      <c r="K113" s="39"/>
      <c r="L113" s="39"/>
      <c r="M113" s="72"/>
      <c r="N113" s="72"/>
    </row>
    <row r="114" spans="1:14" x14ac:dyDescent="0.25">
      <c r="A114" s="68" t="s">
        <v>155</v>
      </c>
      <c r="B114" s="33">
        <v>4227</v>
      </c>
      <c r="C114" s="37"/>
      <c r="D114" s="31" t="s">
        <v>156</v>
      </c>
      <c r="E114" s="31"/>
      <c r="F114" s="34">
        <v>8000</v>
      </c>
      <c r="G114" s="34">
        <f>50000/1.25</f>
        <v>40000</v>
      </c>
      <c r="H114" s="38" t="s">
        <v>28</v>
      </c>
      <c r="I114" s="39"/>
      <c r="J114" s="39"/>
      <c r="K114" s="39"/>
      <c r="L114" s="39"/>
      <c r="M114" s="69"/>
      <c r="N114" s="69"/>
    </row>
    <row r="115" spans="1:14" x14ac:dyDescent="0.25">
      <c r="A115" s="68" t="s">
        <v>157</v>
      </c>
      <c r="B115" s="33">
        <v>4241</v>
      </c>
      <c r="C115" s="37"/>
      <c r="D115" s="31" t="s">
        <v>158</v>
      </c>
      <c r="E115" s="37"/>
      <c r="F115" s="34">
        <v>5840</v>
      </c>
      <c r="G115" s="34"/>
      <c r="H115" s="38" t="s">
        <v>28</v>
      </c>
      <c r="I115" s="39"/>
      <c r="J115" s="39"/>
      <c r="K115" s="39"/>
      <c r="L115" s="39"/>
      <c r="M115" s="69"/>
      <c r="N115" s="69"/>
    </row>
    <row r="116" spans="1:14" ht="23.25" x14ac:dyDescent="0.25">
      <c r="A116" s="68" t="s">
        <v>159</v>
      </c>
      <c r="B116" s="91" t="s">
        <v>160</v>
      </c>
      <c r="C116" s="37"/>
      <c r="D116" s="31" t="s">
        <v>161</v>
      </c>
      <c r="E116" s="37"/>
      <c r="F116" s="34">
        <v>224000</v>
      </c>
      <c r="G116" s="34"/>
      <c r="H116" s="38" t="s">
        <v>67</v>
      </c>
      <c r="I116" s="39"/>
      <c r="J116" s="39"/>
      <c r="K116" s="39"/>
      <c r="L116" s="39"/>
      <c r="M116" s="72"/>
      <c r="N116" s="72"/>
    </row>
    <row r="117" spans="1:14" x14ac:dyDescent="0.25">
      <c r="A117" s="68" t="s">
        <v>162</v>
      </c>
      <c r="B117" s="33">
        <v>4511</v>
      </c>
      <c r="C117" s="37"/>
      <c r="D117" s="31" t="s">
        <v>163</v>
      </c>
      <c r="E117" s="37"/>
      <c r="F117" s="35"/>
      <c r="G117" s="35"/>
      <c r="H117" s="38"/>
      <c r="I117" s="39"/>
      <c r="J117" s="39"/>
      <c r="K117" s="39"/>
      <c r="L117" s="39"/>
      <c r="M117" s="72"/>
      <c r="N117" s="72"/>
    </row>
    <row r="118" spans="1:14" x14ac:dyDescent="0.25">
      <c r="A118" s="71"/>
      <c r="B118" s="33"/>
      <c r="C118" s="92"/>
      <c r="D118" s="92"/>
      <c r="E118" s="92"/>
      <c r="F118" s="35"/>
      <c r="G118" s="35"/>
      <c r="H118" s="38"/>
      <c r="I118" s="39"/>
      <c r="J118" s="39"/>
      <c r="K118" s="39"/>
      <c r="L118" s="39"/>
      <c r="M118" s="69"/>
      <c r="N118" s="69"/>
    </row>
    <row r="119" spans="1:14" x14ac:dyDescent="0.25">
      <c r="A119" s="92"/>
      <c r="B119" s="33"/>
      <c r="C119" s="71"/>
      <c r="D119" s="37" t="s">
        <v>164</v>
      </c>
      <c r="E119" s="37"/>
      <c r="F119" s="34">
        <f>F15+F16+F17+F22+F43+F46+F50+F58+F59+F64+F65+F79+F85+F86+F89+F92+F94+F95+F96+F97+F98+F100+F105+F107+F108+F110+F114+F115+F116</f>
        <v>996070.79</v>
      </c>
      <c r="G119" s="34"/>
      <c r="H119" s="38"/>
      <c r="I119" s="39"/>
      <c r="J119" s="39"/>
      <c r="K119" s="39"/>
      <c r="L119" s="39"/>
      <c r="M119" s="69"/>
      <c r="N119" s="69"/>
    </row>
    <row r="120" spans="1:14" x14ac:dyDescent="0.25">
      <c r="A120" s="71"/>
      <c r="B120" s="93"/>
      <c r="C120" s="94"/>
      <c r="D120" s="95"/>
      <c r="E120" s="95"/>
      <c r="F120" s="64">
        <f>SUM(F24:F119)</f>
        <v>2289803.16</v>
      </c>
      <c r="G120" s="96"/>
      <c r="H120" s="97"/>
      <c r="I120" s="98"/>
      <c r="J120" s="98"/>
      <c r="K120" s="98"/>
      <c r="L120" s="99"/>
      <c r="M120" s="84"/>
      <c r="N120" s="100"/>
    </row>
    <row r="121" spans="1:14" x14ac:dyDescent="0.25">
      <c r="A121" s="101"/>
      <c r="B121" s="4"/>
      <c r="D121" s="10"/>
      <c r="E121" s="10"/>
      <c r="H121" s="5"/>
      <c r="L121" s="102"/>
      <c r="M121" s="69"/>
      <c r="N121" s="69"/>
    </row>
    <row r="122" spans="1:14" x14ac:dyDescent="0.25">
      <c r="A122" s="102"/>
      <c r="B122" s="4"/>
      <c r="D122" s="10"/>
      <c r="E122" s="10"/>
      <c r="F122" s="103" t="s">
        <v>165</v>
      </c>
      <c r="G122" s="103"/>
      <c r="H122" s="103"/>
      <c r="I122" s="103"/>
      <c r="J122" s="103"/>
      <c r="K122" s="103"/>
      <c r="L122" s="104"/>
      <c r="M122" s="104"/>
      <c r="N122" s="104"/>
    </row>
    <row r="123" spans="1:14" x14ac:dyDescent="0.25">
      <c r="B123" s="7"/>
      <c r="C123" s="7"/>
      <c r="D123" s="7"/>
      <c r="E123" s="105"/>
      <c r="F123" s="103" t="s">
        <v>166</v>
      </c>
      <c r="G123" s="103"/>
      <c r="H123" s="103"/>
      <c r="I123" s="103"/>
      <c r="J123" s="103"/>
      <c r="K123" s="103"/>
      <c r="L123" s="104"/>
      <c r="M123" s="104"/>
      <c r="N123" s="104"/>
    </row>
  </sheetData>
  <mergeCells count="84">
    <mergeCell ref="M121:N121"/>
    <mergeCell ref="F122:N122"/>
    <mergeCell ref="B123:D123"/>
    <mergeCell ref="F123:N123"/>
    <mergeCell ref="M110:N110"/>
    <mergeCell ref="M114:N114"/>
    <mergeCell ref="M115:N115"/>
    <mergeCell ref="M118:N118"/>
    <mergeCell ref="M119:N119"/>
    <mergeCell ref="M120:N120"/>
    <mergeCell ref="M94:N94"/>
    <mergeCell ref="M97:N97"/>
    <mergeCell ref="A100:A104"/>
    <mergeCell ref="M100:N100"/>
    <mergeCell ref="B101:B104"/>
    <mergeCell ref="A105:A106"/>
    <mergeCell ref="M105:N105"/>
    <mergeCell ref="A89:A91"/>
    <mergeCell ref="M89:N89"/>
    <mergeCell ref="B90:B91"/>
    <mergeCell ref="M90:N90"/>
    <mergeCell ref="M91:N91"/>
    <mergeCell ref="A92:A93"/>
    <mergeCell ref="M92:N92"/>
    <mergeCell ref="A79:A84"/>
    <mergeCell ref="M79:N79"/>
    <mergeCell ref="B80:B84"/>
    <mergeCell ref="M80:N80"/>
    <mergeCell ref="A86:A88"/>
    <mergeCell ref="M86:N86"/>
    <mergeCell ref="B87:B88"/>
    <mergeCell ref="M58:N58"/>
    <mergeCell ref="A59:A63"/>
    <mergeCell ref="M59:N59"/>
    <mergeCell ref="B60:B63"/>
    <mergeCell ref="A65:A78"/>
    <mergeCell ref="M65:N65"/>
    <mergeCell ref="B70:B78"/>
    <mergeCell ref="M43:N43"/>
    <mergeCell ref="M45:N45"/>
    <mergeCell ref="M47:N47"/>
    <mergeCell ref="M50:N50"/>
    <mergeCell ref="M51:N51"/>
    <mergeCell ref="M52:N52"/>
    <mergeCell ref="M36:N36"/>
    <mergeCell ref="M37:N37"/>
    <mergeCell ref="M38:N38"/>
    <mergeCell ref="M40:N40"/>
    <mergeCell ref="M41:N41"/>
    <mergeCell ref="M42:N42"/>
    <mergeCell ref="M29:N29"/>
    <mergeCell ref="M31:N31"/>
    <mergeCell ref="M32:N32"/>
    <mergeCell ref="M33:N33"/>
    <mergeCell ref="M34:N34"/>
    <mergeCell ref="M35:N35"/>
    <mergeCell ref="M13:N13"/>
    <mergeCell ref="A17:A21"/>
    <mergeCell ref="M17:N17"/>
    <mergeCell ref="B18:B21"/>
    <mergeCell ref="A22:A45"/>
    <mergeCell ref="B23:B45"/>
    <mergeCell ref="M24:N24"/>
    <mergeCell ref="M25:N25"/>
    <mergeCell ref="M27:N27"/>
    <mergeCell ref="M28:N28"/>
    <mergeCell ref="H11:H12"/>
    <mergeCell ref="I11:I12"/>
    <mergeCell ref="J11:J12"/>
    <mergeCell ref="K11:K12"/>
    <mergeCell ref="L11:L12"/>
    <mergeCell ref="M11:N12"/>
    <mergeCell ref="A11:A12"/>
    <mergeCell ref="B11:B12"/>
    <mergeCell ref="C11:C12"/>
    <mergeCell ref="D11:D12"/>
    <mergeCell ref="E11:E12"/>
    <mergeCell ref="F11:F12"/>
    <mergeCell ref="A1:L1"/>
    <mergeCell ref="A2:L2"/>
    <mergeCell ref="A3:L3"/>
    <mergeCell ref="A5:D5"/>
    <mergeCell ref="A6:N7"/>
    <mergeCell ref="B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Tajnica</cp:lastModifiedBy>
  <dcterms:created xsi:type="dcterms:W3CDTF">2022-01-13T10:52:27Z</dcterms:created>
  <dcterms:modified xsi:type="dcterms:W3CDTF">2022-01-13T10:53:16Z</dcterms:modified>
</cp:coreProperties>
</file>