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80" yWindow="-90" windowWidth="14415" windowHeight="11775" tabRatio="862"/>
  </bookViews>
  <sheets>
    <sheet name="NASLOVNICA" sheetId="15" r:id="rId1"/>
    <sheet name="SADRŽAJ" sheetId="16" r:id="rId2"/>
    <sheet name="OPĆI I POSEBNI UVJETI GRAĐENJA" sheetId="22" r:id="rId3"/>
    <sheet name="OPĆI UVJETI_GRAĐ" sheetId="37" r:id="rId4"/>
    <sheet name="A_GRAĐ-OBRT" sheetId="1" r:id="rId5"/>
    <sheet name="B_INST" sheetId="42" r:id="rId6"/>
    <sheet name="REKAPITULACIJA" sheetId="24" r:id="rId7"/>
  </sheets>
  <definedNames>
    <definedName name="_xlnm.Print_Area" localSheetId="4">'A_GRAĐ-OBRT'!$A$1:$F$182</definedName>
    <definedName name="_xlnm.Print_Area" localSheetId="5">B_INST!$A$1:$F$196</definedName>
    <definedName name="_xlnm.Print_Area" localSheetId="0">NASLOVNICA!$A$1:$J$32</definedName>
    <definedName name="_xlnm.Print_Area" localSheetId="2">'OPĆI I POSEBNI UVJETI GRAĐENJA'!$A$1:$A$71</definedName>
    <definedName name="_xlnm.Print_Area" localSheetId="3">'OPĆI UVJETI_GRAĐ'!$A$1:$A$78</definedName>
    <definedName name="_xlnm.Print_Area" localSheetId="6">REKAPITULACIJA!$A$1:$F$19</definedName>
    <definedName name="_xlnm.Print_Area" localSheetId="1">SADRŽAJ!$A$1:$C$17</definedName>
    <definedName name="_xlnm.Print_Titles" localSheetId="4">'A_GRAĐ-OBRT'!$1:$8</definedName>
    <definedName name="_xlnm.Print_Titles" localSheetId="5">B_INST!$1:$8</definedName>
  </definedNames>
  <calcPr calcId="145621"/>
</workbook>
</file>

<file path=xl/calcChain.xml><?xml version="1.0" encoding="utf-8"?>
<calcChain xmlns="http://schemas.openxmlformats.org/spreadsheetml/2006/main">
  <c r="F117" i="42" l="1"/>
  <c r="A115" i="42"/>
  <c r="A109" i="42"/>
  <c r="D109" i="42"/>
  <c r="F109" i="42" s="1"/>
  <c r="C109" i="42"/>
  <c r="B109" i="42"/>
  <c r="F104" i="42"/>
  <c r="A104" i="42"/>
  <c r="D61" i="1" l="1"/>
  <c r="F61" i="1" s="1"/>
  <c r="D103" i="42" l="1"/>
  <c r="D83" i="42"/>
  <c r="D82" i="42"/>
  <c r="D81" i="42"/>
  <c r="D63" i="42"/>
  <c r="D60" i="42"/>
  <c r="D57" i="42"/>
  <c r="D94" i="42" l="1"/>
  <c r="D138" i="1"/>
  <c r="D129" i="1" s="1"/>
  <c r="A147" i="1"/>
  <c r="A134" i="1"/>
  <c r="D107" i="1"/>
  <c r="D74" i="1"/>
  <c r="D38" i="1"/>
  <c r="D42" i="1" s="1"/>
  <c r="D13" i="1"/>
  <c r="F69" i="42" l="1"/>
  <c r="F72" i="42" l="1"/>
  <c r="D142" i="1"/>
  <c r="D47" i="1"/>
  <c r="D48" i="1" s="1"/>
  <c r="C108" i="42"/>
  <c r="B108" i="42"/>
  <c r="A125" i="1" l="1"/>
  <c r="A112" i="1"/>
  <c r="A87" i="1"/>
  <c r="A66" i="1"/>
  <c r="A54" i="1"/>
  <c r="D70" i="1" l="1"/>
  <c r="D58" i="1" l="1"/>
  <c r="F58" i="1" s="1"/>
  <c r="F66" i="42"/>
  <c r="D120" i="42" l="1"/>
  <c r="D102" i="1" l="1"/>
  <c r="D78" i="1" l="1"/>
  <c r="D91" i="1" s="1"/>
  <c r="B176" i="42"/>
  <c r="C176" i="42"/>
  <c r="D176" i="42"/>
  <c r="F176" i="42" s="1"/>
  <c r="F48" i="42"/>
  <c r="F91" i="1" l="1"/>
  <c r="D95" i="1"/>
  <c r="F95" i="1" l="1"/>
  <c r="F148" i="42" l="1"/>
  <c r="D144" i="42"/>
  <c r="D143" i="42"/>
  <c r="D142" i="42"/>
  <c r="A53" i="42"/>
  <c r="A54" i="42" s="1"/>
  <c r="F52" i="42"/>
  <c r="F53" i="42"/>
  <c r="F54" i="42"/>
  <c r="D108" i="42" l="1"/>
  <c r="D82" i="1"/>
  <c r="F87" i="42" l="1"/>
  <c r="D19" i="42" l="1"/>
  <c r="D23" i="42" s="1"/>
  <c r="D28" i="42" s="1"/>
  <c r="F82" i="42" l="1"/>
  <c r="F81" i="42"/>
  <c r="F83" i="42" l="1"/>
  <c r="F164" i="42" l="1"/>
  <c r="F172" i="42"/>
  <c r="F178" i="42" s="1"/>
  <c r="A143" i="42"/>
  <c r="A144" i="42" s="1"/>
  <c r="F152" i="42"/>
  <c r="F144" i="42"/>
  <c r="F143" i="42"/>
  <c r="F142" i="42"/>
  <c r="F138" i="42"/>
  <c r="F135" i="42"/>
  <c r="F131" i="42"/>
  <c r="F108" i="42"/>
  <c r="F113" i="42"/>
  <c r="F123" i="42"/>
  <c r="F120" i="42"/>
  <c r="F103" i="42"/>
  <c r="F36" i="42"/>
  <c r="F32" i="42"/>
  <c r="F94" i="42"/>
  <c r="A82" i="42"/>
  <c r="A83" i="42" s="1"/>
  <c r="F91" i="42"/>
  <c r="F63" i="42"/>
  <c r="F60" i="42"/>
  <c r="F57" i="42"/>
  <c r="F74" i="42" l="1"/>
  <c r="F166" i="42"/>
  <c r="F96" i="42"/>
  <c r="F125" i="42"/>
  <c r="F15" i="42" l="1"/>
  <c r="F19" i="42"/>
  <c r="F70" i="1" l="1"/>
  <c r="F30" i="1" l="1"/>
  <c r="A156" i="1" l="1"/>
  <c r="A119" i="1"/>
  <c r="A120" i="1" s="1"/>
  <c r="A47" i="1" l="1"/>
  <c r="A48" i="1" s="1"/>
  <c r="A49" i="1" s="1"/>
  <c r="B12" i="24" l="1"/>
  <c r="A12" i="24"/>
  <c r="B9" i="16"/>
  <c r="A9" i="16"/>
  <c r="B196" i="42" l="1"/>
  <c r="B194" i="42"/>
  <c r="B192" i="42"/>
  <c r="B190" i="42"/>
  <c r="B188" i="42"/>
  <c r="B186" i="42"/>
  <c r="B184" i="42"/>
  <c r="B182" i="42"/>
  <c r="F194" i="42"/>
  <c r="A169" i="42"/>
  <c r="F192" i="42"/>
  <c r="A128" i="42"/>
  <c r="F190" i="42"/>
  <c r="A99" i="42"/>
  <c r="F188" i="42"/>
  <c r="A77" i="42"/>
  <c r="F186" i="42"/>
  <c r="A41" i="42"/>
  <c r="A9" i="42"/>
  <c r="A171" i="42" l="1"/>
  <c r="A174" i="42" s="1"/>
  <c r="A101" i="42"/>
  <c r="A188" i="42"/>
  <c r="A79" i="42"/>
  <c r="B166" i="42"/>
  <c r="A130" i="42"/>
  <c r="A133" i="42" s="1"/>
  <c r="B38" i="42"/>
  <c r="A13" i="42"/>
  <c r="A184" i="42"/>
  <c r="A192" i="42"/>
  <c r="B74" i="42"/>
  <c r="B96" i="42"/>
  <c r="B125" i="42"/>
  <c r="B178" i="42"/>
  <c r="A190" i="42"/>
  <c r="A186" i="42"/>
  <c r="A194" i="42"/>
  <c r="A45" i="42" l="1"/>
  <c r="A85" i="42"/>
  <c r="A89" i="42" s="1"/>
  <c r="A137" i="42"/>
  <c r="A140" i="42" s="1"/>
  <c r="A146" i="42" s="1"/>
  <c r="A106" i="42"/>
  <c r="A17" i="42"/>
  <c r="A50" i="42" l="1"/>
  <c r="A56" i="42" s="1"/>
  <c r="A89" i="1"/>
  <c r="A93" i="1" s="1"/>
  <c r="A150" i="42"/>
  <c r="A111" i="42"/>
  <c r="A93" i="42"/>
  <c r="A21" i="42"/>
  <c r="A25" i="42" s="1"/>
  <c r="A116" i="1"/>
  <c r="A127" i="1"/>
  <c r="B182" i="1"/>
  <c r="A154" i="42" l="1"/>
  <c r="A119" i="42"/>
  <c r="A122" i="42" s="1"/>
  <c r="A59" i="42"/>
  <c r="A30" i="42"/>
  <c r="A34" i="42" l="1"/>
  <c r="A62" i="42"/>
  <c r="F120" i="1"/>
  <c r="F119" i="1"/>
  <c r="F118" i="1"/>
  <c r="A65" i="42" l="1"/>
  <c r="F122" i="1"/>
  <c r="A68" i="42" l="1"/>
  <c r="A71" i="42" s="1"/>
  <c r="F142" i="1" l="1"/>
  <c r="F138" i="1"/>
  <c r="F144" i="1" l="1"/>
  <c r="F156" i="1"/>
  <c r="F155" i="1"/>
  <c r="F151" i="1"/>
  <c r="F158" i="1" l="1"/>
  <c r="B10" i="24" l="1"/>
  <c r="F129" i="1" l="1"/>
  <c r="F131" i="1" l="1"/>
  <c r="F107" i="1"/>
  <c r="F102" i="1"/>
  <c r="F109" i="1" l="1"/>
  <c r="F82" i="1" l="1"/>
  <c r="F78" i="1"/>
  <c r="F74" i="1"/>
  <c r="F49" i="1"/>
  <c r="F48" i="1"/>
  <c r="F47" i="1"/>
  <c r="F46" i="1"/>
  <c r="F38" i="1"/>
  <c r="F42" i="1"/>
  <c r="F34" i="1"/>
  <c r="F84" i="1" l="1"/>
  <c r="F63" i="1"/>
  <c r="F51" i="1" l="1"/>
  <c r="F13" i="1" l="1"/>
  <c r="F19" i="1"/>
  <c r="F16" i="1"/>
  <c r="F21" i="1" l="1"/>
  <c r="A1" i="1"/>
  <c r="A1" i="42" l="1"/>
  <c r="A1" i="24"/>
  <c r="B131" i="1" l="1"/>
  <c r="A68" i="37" l="1"/>
  <c r="B122" i="1"/>
  <c r="B109" i="1"/>
  <c r="A24" i="1"/>
  <c r="B5" i="16"/>
  <c r="A56" i="1" l="1"/>
  <c r="A60" i="1" s="1"/>
  <c r="A149" i="1"/>
  <c r="A153" i="1" s="1"/>
  <c r="B158" i="1"/>
  <c r="A136" i="1"/>
  <c r="A140" i="1" s="1"/>
  <c r="B63" i="1"/>
  <c r="B84" i="1"/>
  <c r="B144" i="1"/>
  <c r="B51" i="1"/>
  <c r="A25" i="37"/>
  <c r="A16" i="37"/>
  <c r="A44" i="37"/>
  <c r="A71" i="37"/>
  <c r="A22" i="37"/>
  <c r="A47" i="37"/>
  <c r="B180" i="1"/>
  <c r="F180" i="1"/>
  <c r="A2" i="1"/>
  <c r="A68" i="1" l="1"/>
  <c r="A2" i="24"/>
  <c r="A2" i="42"/>
  <c r="A180" i="1"/>
  <c r="B11" i="16"/>
  <c r="A72" i="1" l="1"/>
  <c r="A76" i="1" l="1"/>
  <c r="A80" i="1" s="1"/>
  <c r="A28" i="1"/>
  <c r="A9" i="1" l="1"/>
  <c r="B21" i="1" l="1"/>
  <c r="A4" i="37"/>
  <c r="B162" i="1" l="1"/>
  <c r="A11" i="1" l="1"/>
  <c r="B178" i="1"/>
  <c r="A178" i="1"/>
  <c r="A15" i="1" l="1"/>
  <c r="A18" i="1" s="1"/>
  <c r="F178" i="1"/>
  <c r="B3" i="16" l="1"/>
  <c r="B7" i="16"/>
  <c r="A7" i="16"/>
  <c r="A10" i="24"/>
  <c r="F176" i="1"/>
  <c r="F170" i="1"/>
  <c r="F168" i="1"/>
  <c r="F166" i="1"/>
  <c r="F164" i="1"/>
  <c r="B164" i="1"/>
  <c r="B166" i="1"/>
  <c r="B168" i="1"/>
  <c r="B170" i="1"/>
  <c r="B172" i="1"/>
  <c r="B174" i="1"/>
  <c r="B176" i="1"/>
  <c r="A176" i="1"/>
  <c r="A174" i="1"/>
  <c r="A172" i="1"/>
  <c r="A170" i="1"/>
  <c r="A168" i="1"/>
  <c r="A166" i="1"/>
  <c r="A164" i="1"/>
  <c r="F174" i="1" l="1"/>
  <c r="F172" i="1" l="1"/>
  <c r="F182" i="1" l="1"/>
  <c r="F10" i="24" l="1"/>
  <c r="A32" i="1" l="1"/>
  <c r="A36" i="1" l="1"/>
  <c r="A40" i="1" s="1"/>
  <c r="A44" i="1" s="1"/>
  <c r="F28" i="42" l="1"/>
  <c r="F23" i="42"/>
  <c r="F38" i="42" l="1"/>
  <c r="F184" i="42" s="1"/>
  <c r="F196" i="42" s="1"/>
  <c r="F12" i="24" s="1"/>
  <c r="F15" i="24" s="1"/>
  <c r="F17" i="24" l="1"/>
  <c r="F19" i="24" s="1"/>
  <c r="A97" i="1" l="1"/>
  <c r="A104" i="1" s="1"/>
</calcChain>
</file>

<file path=xl/sharedStrings.xml><?xml version="1.0" encoding="utf-8"?>
<sst xmlns="http://schemas.openxmlformats.org/spreadsheetml/2006/main" count="423" uniqueCount="336">
  <si>
    <t>BETONSKI I ARMIRANOBETONSKI RADOVI</t>
  </si>
  <si>
    <t>Br.st.</t>
  </si>
  <si>
    <t>Jed. mjere</t>
  </si>
  <si>
    <t>Količina</t>
  </si>
  <si>
    <t xml:space="preserve">Jedinična cijena </t>
  </si>
  <si>
    <t xml:space="preserve">SADRŽAJ STAVKE </t>
  </si>
  <si>
    <t>TROŠKOVNIK RADOVA</t>
  </si>
  <si>
    <t>IZOLATERSKI RADOVI</t>
  </si>
  <si>
    <t>A.</t>
  </si>
  <si>
    <t>UKUPNO</t>
  </si>
  <si>
    <t xml:space="preserve"> </t>
  </si>
  <si>
    <t>- V: ventus mehanizam</t>
  </si>
  <si>
    <t>- F: fiksno ostakljeno krilo</t>
  </si>
  <si>
    <t>U cijenu stavke uključen je sav potreban materijal i rad, okov, ostakljenje i ličenje.</t>
  </si>
  <si>
    <t>SADRŽAJ:</t>
  </si>
  <si>
    <t>-</t>
  </si>
  <si>
    <t>- O: otklopno krilo</t>
  </si>
  <si>
    <t>- Z: zaokretno krilo</t>
  </si>
  <si>
    <t>RAZNI RADOVI</t>
  </si>
  <si>
    <t xml:space="preserve">INVESTITOR: </t>
  </si>
  <si>
    <t xml:space="preserve">GRAĐEVINA: </t>
  </si>
  <si>
    <t>Ukoliko su u troškovniku propisani sistemi materijala za izvođenje pojedinih radova ( npr. hidroizolacije) treba ih izvesti prema uputama proizvođača, i to osposobljeni izvođači za pojedine vrste radova i specifične materijale.</t>
  </si>
  <si>
    <t>Sve radove izvesti od materijala propisane kvalitete prema nacrtima, opisu, detaljima, pismenim nalozima, ali sve u okviru ponuđene jedinične cijene. Sve štete učinjene prigodom rada na vlastitim ili tuđim radovima i materijalima uklonit će se na račun počinitelja. Svi nekvalitetni radovi i materijali otklonit će se i zamijeniti ispravnima bez bilo kakve obveze za odštetu od strane investitora.</t>
  </si>
  <si>
    <t xml:space="preserve">Jedinična cijena sadrži sve nabrojeno kod opisa pojedine grupe radova te se na taj način vrši i obračun istih. </t>
  </si>
  <si>
    <t>Sve mjere i kote iz projekta provjeriti u naravi.</t>
  </si>
  <si>
    <t>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</si>
  <si>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 Jediničnom cijenom treba obuhvatiti sve elemente navedene kako slijedi:</t>
  </si>
  <si>
    <t>a) Materijal</t>
  </si>
  <si>
    <t>Pod materijalom podrazumijevaju se svi materijali koji sudjeluju u radnom procesu: kako osnovni materijali, tako i materijali koji ne spadaju u finalni produkt već su samo kao pomoćni.</t>
  </si>
  <si>
    <t>U cijenu je također uključeno i davanje potrebnih uzoraka kod nekih materijala (prema zahtjevu investitora), te svi potrebni certifikati (atesti). Uzorke dostaviti projektantu na uvid i pismeni odabir najmanje 30 dana prije ugradbe.</t>
  </si>
  <si>
    <t>b) Rad</t>
  </si>
  <si>
    <t>U kalkulaciju treba uključiti sav rad, kako glavni, tako i pomoćni, te sav unutrašnji transport (kako horizontalni tako i vertikalni).</t>
  </si>
  <si>
    <t>Ujedno treba uključiti i rad oko zaštite gotovih konstrukcija i dijelova objekta od štetnog atmosferskog utjecaja vrućine, hladnoće i sličnog.</t>
  </si>
  <si>
    <t>c) Izmjere</t>
  </si>
  <si>
    <t>Građevinska knjiga, za sve izvedene radove, treba prilikom izrade situacija biti priložena.</t>
  </si>
  <si>
    <t xml:space="preserve">Građevinska knjiga sadrži sve nacrte, skice i dokaznice za izvedene radove, koji su ujedno i prilog situaciji. </t>
  </si>
  <si>
    <t>d) Zimski i ljetni rad</t>
  </si>
  <si>
    <t>Zimski ili ljetni rad nije osnova za potraživanje dodatne naknade.</t>
  </si>
  <si>
    <t>Za vrijeme zimskih, odnosno ljetnih razdoblja izvođač mora poduzeti sve propisane mjere zaštite izvedenih radova od visokih ili niskih temperatura.</t>
  </si>
  <si>
    <t>U slučaju eventualno nastalih šteta (smrzavanja dijelova) izvođač ih ima otkloniti bez bilo kakve naplate. Ukoliko je temperatura niža od temperature pri kojoj je dozvoljen dotični rad, izvođač snosi punu odgovornost za ispravnost i kvalitetu izvedenog posla.</t>
  </si>
  <si>
    <t>Analogno vrijedi i za zaštitu radova tijekom ljeta od prebrzog sušenja uslijed visoke temperature.</t>
  </si>
  <si>
    <t>e) Cijene</t>
  </si>
  <si>
    <t>U jediničnu cijenu rada izvođač treba obuhvatiti i slijedeće radove, koji se neće zasebno platiti kao naknadni rad, i to:</t>
  </si>
  <si>
    <t>- čišćenje ugrađenih elemenata od žbuke i sl.;</t>
  </si>
  <si>
    <t>- sva ispitivanja materijala i ishođenje atesta (certifikata);</t>
  </si>
  <si>
    <t>- čuvanje radilišta i gradilišta;</t>
  </si>
  <si>
    <t>Posebne naplate po navedenim radovima neće se posebno priznati, jer sve gore navedeno mora  biti uključeno u jediničnu cijenu.</t>
  </si>
  <si>
    <t>Prema ovom uvodu, opisu stavaka i grupi radova treba sastaviti jediničnu cijenu za svaku stavku troškovnika.</t>
  </si>
  <si>
    <t>f) Skele</t>
  </si>
  <si>
    <t>Sve vrste radnih skela, bez obzira na visinu, ulaze u jediničnu cijenu dotičnog rada (osim za fasaderske radove, gdje je posebno specificirana).</t>
  </si>
  <si>
    <t>g) Ponude</t>
  </si>
  <si>
    <t>Pod dobavom se podrazumijeva sav glavni (osnovni) materijal, sa svim transportima (fco gradilište, bez obzira na prijevozno sredstvo, svi utovari i istovari) i zavisnim troškovima.</t>
  </si>
  <si>
    <t>Pod ugradbom se podrazumijeva sav rad potreban za ugradbu, sa svim pomoćnim i veznim materijalima (ljepila, mortovi, vijci, kitovi i sl.), sav unutrašnji transport, te ostalo navedeno pod odrednicom.</t>
  </si>
  <si>
    <t>h) 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</si>
  <si>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t>
  </si>
  <si>
    <t>Svi takvi radovi imaju biti uračunati u jedinične cijene, tj. neće se posebno plaćati.</t>
  </si>
  <si>
    <t>Obveza je izvođača provjeriti količine potrebnih materijala (prema projektu; nacrtima, detaljima, izmjeri i stanju na gradilištu i sl.), te naručiti i dobaviti potreban materijal prema vlastitom izračunu, izmjeri, procjeni i stvarnom stanju na gradilištu (ne prema količinama iz ovog troškovnika).</t>
  </si>
  <si>
    <t>Ovaj "Opći opis uz troškovnik" i svi "Opći uvjeti" (obračunsko-tehnički uvjeti i specifikacije) uz pojedine radove sastavni su dio troškovnika.</t>
  </si>
  <si>
    <t/>
  </si>
  <si>
    <r>
      <rPr>
        <b/>
        <u/>
        <sz val="12"/>
        <rFont val="Calibri"/>
        <family val="2"/>
        <charset val="238"/>
      </rPr>
      <t>NAPOMENA:</t>
    </r>
    <r>
      <rPr>
        <b/>
        <sz val="12"/>
        <rFont val="Calibri"/>
        <family val="2"/>
        <charset val="238"/>
      </rPr>
      <t xml:space="preserve"> U ovom troškovniku sve nacionalne norme jednakovrijedne su europskim normama, tj. jedne ne isključuju druge.</t>
    </r>
  </si>
  <si>
    <t>Oznake koje se koriste u ovom projektu, shemama pozicija su:</t>
  </si>
  <si>
    <t>- S: fiksno ostakljeno krilo sa sigurnosnim staklom</t>
  </si>
  <si>
    <t>- OZ: otklopno-zaokretno krilo</t>
  </si>
  <si>
    <t>SOBOSLIKARSKI I LIČILAČKI RADOVI</t>
  </si>
  <si>
    <t xml:space="preserve"> ZIDARSKI RADOVI</t>
  </si>
  <si>
    <t>KERAMIČARSKI RADOVI</t>
  </si>
  <si>
    <t>B.</t>
  </si>
  <si>
    <t>PRIPREMNI I ZAVRŠNI RADOVI</t>
  </si>
  <si>
    <t>ZEMLJANI RADOVI</t>
  </si>
  <si>
    <t>- sve troškove nabave i dopreme svog potrebnog materijala odgovarajuće kvalitete</t>
  </si>
  <si>
    <t>- sav rad u radionici sa dostavom</t>
  </si>
  <si>
    <t xml:space="preserve">- montažu </t>
  </si>
  <si>
    <t>- sve horizontalne i vertikalne transporte do mjesta ugradbe</t>
  </si>
  <si>
    <t>- ostakljenje vrstom stakla naznačenom na pojedinoj stavci</t>
  </si>
  <si>
    <t>- sva priručna pomagala prema propisima HTZ mjera</t>
  </si>
  <si>
    <t xml:space="preserve">HRN B.D1.300-306 - zidne keramičke pločice ili jednakovrijedno, </t>
  </si>
  <si>
    <t xml:space="preserve">HRN B.D1.100-101 - podne keramičke pločice ili jednakovrijedno, </t>
  </si>
  <si>
    <t xml:space="preserve">HRN U.F2.011-tehnički uvjeti za izvođenje keramičarskih radova ili jednakovrijedno, </t>
  </si>
  <si>
    <t>HRN U.F2.024-80. Završni radovi u građevinarstvu ili jednakovrijedno,</t>
  </si>
  <si>
    <t>Potrebno se pridržavati slijedećih normi i propisa:</t>
  </si>
  <si>
    <t>Pravilnik o tehničkim normativima za izvođenje završnih radova u građevinarstvu (Sl.list 21/90).</t>
  </si>
  <si>
    <t>SVEUKUPNA REKAPITULACIJA</t>
  </si>
  <si>
    <t xml:space="preserve">U jedinične cijene stavki obavezno uključiti sve nabave, transporte i ugradnje materijala, sav potreban rad, pomoćne i prethodne radnje, kao što je gletanje; osnovni i pomoćni materijal, pomoćnu skelu (rad na visini) i sl. </t>
  </si>
  <si>
    <t>Fasadnu skelu izvesti prema normama:</t>
  </si>
  <si>
    <t>- HRN EN 12810-1 ili jednakovrijedno</t>
  </si>
  <si>
    <t>- HRN EN 12811-1 ili jednakovrijedno</t>
  </si>
  <si>
    <t>- HRN EN 12810-2 ili jednakovrijedno</t>
  </si>
  <si>
    <t>- HRN EN 12811-2 ili jednakovrijedno</t>
  </si>
  <si>
    <t>- HRN EN 12811-3 ili jednakovrijedno</t>
  </si>
  <si>
    <t>- HRN EN 12811-4 ili jednakovrijedno</t>
  </si>
  <si>
    <t>Na svim mjestima rada većih od 1,0 m od poda s kojih se može pasti, potrebno je izvesti čvrstu zaštitnu ogradu minimalne visine 1,0 m.</t>
  </si>
  <si>
    <t>Vrsta morta propisana je troškovničkim opisom. Upotrijebljeni dodaci koji služe za poboljšavanje ugradljivosti morta, za postizanje nepromočivosti ili poboljšanje kemijskih i mehaničkih svojstava, moraju odgovarati utvrđenim standardima i dokumentiranim odgovarajućim atestima. Mort mora odgovarati standardima:</t>
  </si>
  <si>
    <t>- Mort za ziđe: HRN EN 998-2 ili jednakovrijedno.</t>
  </si>
  <si>
    <t>Zaštitnu ogradu gradilišta izvesti od nehrđajućeg čelika, minimalne visine 200 cm. Poziciju ograde utvrđuje koordinator zaštite na radu tijekom građenja (koordinator II) i predaje nadzornom inženjeru na potvrdu.</t>
  </si>
  <si>
    <t>Izvođač je dužan prije postavljanja skele napraviti tehničku razradu postavljanja fasadne skele sa svim potrebnim proračunima opterećenja i dostaviti nadzornom inženjeru na potvrdu (uključeno u jediničnu cijenu).</t>
  </si>
  <si>
    <t>OPĆI UVJETI GRAĐEVINSKO - OBRTNIČKIH RADOVA</t>
  </si>
  <si>
    <t xml:space="preserve">TROŠKOVNIK GRAĐEVINSKO - OBRTNIČKIH RADOVA </t>
  </si>
  <si>
    <t>GRAĐEVINSKO - OBRTNIČKI RADOVI</t>
  </si>
  <si>
    <t>m'</t>
  </si>
  <si>
    <t>kom.</t>
  </si>
  <si>
    <r>
      <t>m</t>
    </r>
    <r>
      <rPr>
        <vertAlign val="superscript"/>
        <sz val="12"/>
        <rFont val="Calibri"/>
        <family val="2"/>
        <charset val="238"/>
      </rPr>
      <t>2</t>
    </r>
  </si>
  <si>
    <t>ČIŠĆENJE GRADILIŠTA TIJEKOM RADOVA</t>
  </si>
  <si>
    <t xml:space="preserve">Čišćenje gradilišta tijekom radova. </t>
  </si>
  <si>
    <t>kompl.</t>
  </si>
  <si>
    <t>ZAVRŠNO ČIŠĆENJE GRADILIŠTA</t>
  </si>
  <si>
    <t>Čišćenje gradilišta nakon dovršenja radova. U stavku uključeno čišćenje i pranje svih elemenata (prozori, klupčice, podovi) u zoni radova.</t>
  </si>
  <si>
    <t>ZAŠTITA VANJSKIH OTVORA</t>
  </si>
  <si>
    <t>m²</t>
  </si>
  <si>
    <t>a)</t>
  </si>
  <si>
    <t>m³</t>
  </si>
  <si>
    <t>- zidovi</t>
  </si>
  <si>
    <t xml:space="preserve">OBIJANJE ŽBUKE SA ZIDOVA </t>
  </si>
  <si>
    <t>- pod</t>
  </si>
  <si>
    <r>
      <t>m</t>
    </r>
    <r>
      <rPr>
        <vertAlign val="superscript"/>
        <sz val="12"/>
        <rFont val="Calibri"/>
        <family val="2"/>
        <charset val="238"/>
      </rPr>
      <t>3</t>
    </r>
  </si>
  <si>
    <t>RAZBIJANJE I UKLANJANJE SLOJEVA PODA</t>
  </si>
  <si>
    <t xml:space="preserve">- bitumenska HI </t>
  </si>
  <si>
    <t>PLANIRANJE DNA ROVA</t>
  </si>
  <si>
    <t>MANJA BETONIRANJA</t>
  </si>
  <si>
    <t>ŽBUKANJE UNUTRAŠNJIH ZIDOVA</t>
  </si>
  <si>
    <t>Obračun po m² gotove površine.</t>
  </si>
  <si>
    <t>CEMENTNI ESTRIH</t>
  </si>
  <si>
    <t>ZIDARSKA OBRADA ŠLICEVA</t>
  </si>
  <si>
    <t>Obračun po m'.</t>
  </si>
  <si>
    <t>Obračun po m² izvedene izolacije.</t>
  </si>
  <si>
    <t>Izrada horizontalne hidroizolacije poda prizemlja s preklopom 10 cm na AB ploču slijedećeg sastava:</t>
  </si>
  <si>
    <t>a) Hladni temeljni prednamaz na bazi bitumena koji se nanosi na suhu i očišćenu podlogu četkanjem.</t>
  </si>
  <si>
    <t>b) Jedan sloj visokofleksibilne polimer bitumenske hidroizolacijske trake za zavarivanje, kategorije 4, s uloškom od staklene tkanine debljine 4 mm.</t>
  </si>
  <si>
    <t>Rad obuhvaća i podizanje hidroizolacijske trake uz zidove u visini 10 cm. U stavku je uključena nabava i doprema svog materijala.</t>
  </si>
  <si>
    <t>HIDROIZOLACIJA  PODNE PLOČE (BITUMEN S ULOŠKOM STAKLENE TKANINE)</t>
  </si>
  <si>
    <t>Dobava materijala i izvedba  horizontalne i vertikalne hidroizolacije na bazi polimercementnog premaza. Izvodi se u dva premaza prema uputama proizvođača.  Na spoju zida i poda obvezno ugraditi brtvenu gumu.</t>
  </si>
  <si>
    <t>- pod s podizanjem 10 cm po obodu zidova</t>
  </si>
  <si>
    <t>Obračun po m² izvedene površine.</t>
  </si>
  <si>
    <t>- Za vanjsku i unutarnju žbuku: HRN EN 998-1 ili jednakovrijedno.</t>
  </si>
  <si>
    <t>Sve radove na demontaži i rušenju potrebno je organizirati na siguran način i u dogovoru s korisnikom prostora. Sav upotrebljiv materijal odložiti na mjesto koje odredi Investitor. Svim demontažama, obijanjima žbuke i probijanjima treba pristupiti pažljivo i to u pravilu s ručnim alatima. Nakon provedenih pripremnih radova, rušenja na građevini vrši se prema unaprijed utvrđenom redoslijedu dogovorenom s nadzornim inženjerom.</t>
  </si>
  <si>
    <t xml:space="preserve">Obračun otpadnog materijala priznaje se u sraslom stanju. </t>
  </si>
  <si>
    <t>Ako izvođač kod izvedbe ovih  radova naiđe na nepredviđene radove treba odmah o tome  obavijestiti nadzornog inženjera.</t>
  </si>
  <si>
    <t>ODVOZ ŠUTE</t>
  </si>
  <si>
    <t>Obračun po m³ odvezene šute.</t>
  </si>
  <si>
    <t>REŽIJSKI SATI</t>
  </si>
  <si>
    <t>Radovi koji se izvode po nalogu nadzornog inženjera i evidentiraju se u građevni dnevnik.</t>
  </si>
  <si>
    <t>- režijski sati, NK radnik</t>
  </si>
  <si>
    <t>sat</t>
  </si>
  <si>
    <t>- režijski sati, KV radnik</t>
  </si>
  <si>
    <t>- zid</t>
  </si>
  <si>
    <t>Pri izvođenju betonske konstrukcije izvođač je dužan pridržavati se tehničkih uputa za ugradnju i uporabu građevnih proizvoda i odredbi propisanih Tehničkim propisom za građevinske konstrukcije (NN 17/17, 75/20, 7/22). Tehnička svojstva i drugi zahtjevi te potvrđivanje sukladnosti projektiranog betona određuju se odnosno provode prema normi HRN EN 206 ili jednakovrijedno, te normama na koje ta norma upućuje ili jednakovrijedno.</t>
  </si>
  <si>
    <t>UKUPNO (€):</t>
  </si>
  <si>
    <t>PDV 25% (€):</t>
  </si>
  <si>
    <t>SVEUKUPNO S PDV-om (€):</t>
  </si>
  <si>
    <t>RADOVI DEMONTAŽE, RAZGRADNJE I UKLANJANJA</t>
  </si>
  <si>
    <t>DEMONTAŽA I ODVOZ UNUTARNJE STOLARIJE</t>
  </si>
  <si>
    <t>RADOVI DEMONTAŽE i RUŠENJA</t>
  </si>
  <si>
    <t>OSTALI RADOVI</t>
  </si>
  <si>
    <t>RADOVI ODVODNJE</t>
  </si>
  <si>
    <t>VODOVODNA INSTALACIJA</t>
  </si>
  <si>
    <t>SANITARNA OPREMA</t>
  </si>
  <si>
    <t xml:space="preserve">- organizaciju prostorija i uvjeta zaštite na radu, zaštite od požara, te komfora i higijene zaposlenih; </t>
  </si>
  <si>
    <t>- kompletnu režiju gradilišta uključujući dizalice, mostove, mehanizaciju i sl.;</t>
  </si>
  <si>
    <t>U cijenu je uključena i cijena transportnih troškova bez obzira na prijevozno sredstvo, sa svim prijenosima, utovarima i istovarima, te podizanjima na mjesto ugradbe, kao i uskladištenje i čuvanje na gradilištu od uništenja (prebacivanje, zaštita i sl.).</t>
  </si>
  <si>
    <t xml:space="preserve">Jedinične cijene primjenjivat će se na izvedene količine bez obzira u kojem postotku iste odstupaju od količine u troškovniku. Izvedeni radovi moraju u cijelosti odgovarati opisu u troškovniku, a u tu svrhu investitor može tražiti prije početka radova uzorke te izvedeni radovi moraju istima u cijelosti odgovarati.  </t>
  </si>
  <si>
    <t>Izvođač radova mora se gornjih navoda strogo pridržavati kako bi se postigla zahtijevana kvaliteta izvođenja radova. Ukoliko izvođač radova ipak dopremi na građevinu materijal bez odgovarajućeg certifikata o kvaliteti materijala, dužan je prije ugradbe dopremljenog materijala o svom trošku dobaviti propisana uvjerenja o kvaliteti. Ukoliko spomenutim standardima ili tehničkim propisima nisu utvrđeni boja, veličina, sastav, zrnatost, čvrstoća, specifična težina, toplinska, zvučna i difuzna vidljivost ili druge fizikalne ili kemijske karakteristike materijala, izvođač radova je obvezan po nalogu projektanta ili nadzornog inženjera, kao i po nalogu investitora ugraditi materijal odgovarajućih osobina uobičajenih za odnosni materijal.</t>
  </si>
  <si>
    <t>- ogradu gradilišta i zaštitnu skelu iznad ulaza;</t>
  </si>
  <si>
    <t xml:space="preserve">- uskladištenje materijala i elemenata za obrtničke i instalaterske radove do njihove ugradbe; </t>
  </si>
  <si>
    <t>- najamne troškove za posuđenu mehanizaciju, koju izvođač sam ne posjeduje, a potrebna je pri izvođenju radova;</t>
  </si>
  <si>
    <t>Ravnost površine izvedenog estriha mora ispunjavati zahtjeve koji se postavljaju za podne obloge. Definirana je odstupanjem ravne letve od zaglađene površine, ako je položimo na estrih u bilo kojem smjeru</t>
  </si>
  <si>
    <t>Dopuštena odstupanja u ravnosti ovise o međusobnim udaljenostima mjernih točaka, to jest od mjesta gdje se polaže letva na površinu estriha. Tolerancije su prikazane u sljedećoj tablici:</t>
  </si>
  <si>
    <t>- izrada i postava gradilišne table;</t>
  </si>
  <si>
    <t>- izrada privremenog deponija;</t>
  </si>
  <si>
    <t>-  izrada privremenih priključaka gradilišta, sve troškove utroška vode, električne energije i svih drugih energenata za potrebe gradilišta, do uspješne primopredaje investitoru;</t>
  </si>
  <si>
    <t>- uređenje gradilišta po završetku rada, s otklanjanjem i odvozom otpadaka, šute, ostataka građevinskog materijala, inventara, pomoćnih objekata i sl., s planiranjem terena na relativnu točnost od ± 3 cm;</t>
  </si>
  <si>
    <t>- čišćenje gradilišta tijekom radova i završno čišćenje građevine ili dijela građevine u kojem je vršen zahvat, nakon završetka svih radova;</t>
  </si>
  <si>
    <t>Izolaciju treba izvoditi na suhu, čistu odmaščenu podlogu. Nakon izvedbe svakog sloja izolacije radove pregledati od strane nadzornog inženjera.</t>
  </si>
  <si>
    <t>Sve radove treba izvesti prema tehničkim propisima i uputama projektanata i nadzornog inženjera. Izvođač radova treba upotrijebiti materijal koji u svemu (vrsti, boji i kvaliteti) odgovara uzorku (Izvođač je dužan donijeti Projektantu na odabir minimalno po 3 uzorka pločica za svaku različitu vrstu opločenja, a uzorci trebaju biti odabrani prema opisu stavke). Prije početka radova potrebno je konstatirati zapisnički kvalitetu podloge na kojoj se izvode keramičarski radovi. To se odnosi na opločenje zidova.</t>
  </si>
  <si>
    <t>Prilikom izvedbe stolarskih i bravarskih radova opisanih ovim troškovnikom izvođač radova mora se pridržavati svih uvjeta i opisa iz troškovnika kao i važećih propisa. Prije izrade stolarije i bravarije izvođač je dužan izvršiti pojedinačne izmjere na građevini i prema tim izmjerama izraditi novu stolariju i bravariju.</t>
  </si>
  <si>
    <t>Ukoliko nije u pojedinoj stavci dan način rada, ima se izvođač u svemu pridržavati propisa HRN-a za pojedinu vrstu rada, prosječnih normativa u građevinarstvu, uputa proizvođača materijala koji se upotrebljava ili ugrađuje, te uputa nadzornoga inženjera.</t>
  </si>
  <si>
    <t>Samo potpisana građevinska knjiga, ovjerena od strane nadzornoga inženjera bit će podloga za izradu situacije.</t>
  </si>
  <si>
    <t>Nacrti, detalji, program osiguranja kontrole i kvalitete i ovaj troškovnik sa općim uvjetima čine cjelinu projekta.</t>
  </si>
  <si>
    <t>Prilikom izvođenja radova posebnu pažnju posvetiti kontroli i osiguranju kvalitete izvedenih radova. Ovim programom dati su kriteriji kvalitete kako za radove tako i za ugrađene materijale.</t>
  </si>
  <si>
    <t>Svi materijali za ugradbu i postavu na građevini smiju biti dopremljeni na gradilište samo uz važeća uvjerenja (atesti ili certifikati) ovlaštene institucije za ispitivanje kvalitete materijala izdane u skladu s važećim propisima, standardima i zahtjevima iz ovog projekta, te da odgovaraju propisanim osobinama.</t>
  </si>
  <si>
    <t>Zaštita vanjskih otvora, odnosno postojeće vanjske stolarije zaštitnom folijom. U cijeni je sav rad, materijal i pomoćni materijal.</t>
  </si>
  <si>
    <t>Obračun po m² zaštićenog otvora.</t>
  </si>
  <si>
    <t>Obračun po m² obijene podloge.</t>
  </si>
  <si>
    <t>Ručno i strojno uklanjanje slojeva poda. Slojevi poda:</t>
  </si>
  <si>
    <t>Obračun po m³ iskopanog materijala u sraslom stanju.</t>
  </si>
  <si>
    <t>Planiranje dna rova s točnošću +/- 2 cm. Sva ispupčenja sasjeći, a udubine ispuniti odgovarajućim materijalom (npr. pijeskom). Višak materijala odbaciti iz rova.</t>
  </si>
  <si>
    <t>NASIP OD PIJESKA</t>
  </si>
  <si>
    <t>Nabava, doprema i razastiranje pijeska za pješčanu posteljicu debljine 10 cm te razastiranje iznad tjemena cijevi u visini od 30 cm.</t>
  </si>
  <si>
    <t xml:space="preserve">Obračun po m³ ugrađenog pijeska. </t>
  </si>
  <si>
    <t>ZATRPAVANJE ROVA</t>
  </si>
  <si>
    <t>Zatrpavanje rovova i jama materijalom iz iskopa u slojevima od 20 cm uz pažljivo zbijanje prije i nakon ispitivanja.</t>
  </si>
  <si>
    <t xml:space="preserve">Obračun po m³ ugrađenog i zbijenog materijala. </t>
  </si>
  <si>
    <t>- zid, d=12 cm</t>
  </si>
  <si>
    <t>STOLARIJA I BRAVARIJA</t>
  </si>
  <si>
    <t>ISKOP ROVA</t>
  </si>
  <si>
    <t>Obračun po m² uređenog tla.</t>
  </si>
  <si>
    <t>- rov PVC cijevi</t>
  </si>
  <si>
    <t>Jediničnom cijenom izvođač treba obuhvatiti sve potrebne radnje za demontažu, rušenje, razgradnju, odnosno obijanja sa svim prijenosima do skladišta ili privremene deponije otpadnog materijala i  odvozom na reciklažno dvorište za građevni ili EE otpad s plaćanjem svih naknada zbrinjavanja,osim ako to nije drugačije naznačeno u pojedinoj stavci. Odvoz se obračunava u sraslom stanju (koeficijent rastresitosti uključiti u cijenu).</t>
  </si>
  <si>
    <t>DEMONTAŽA VODOVODNE INSTALACIJE</t>
  </si>
  <si>
    <t>DEMONTAŽA ODVODNE INSTALACIJE</t>
  </si>
  <si>
    <t>Šlicanje zidova  radi postave instalacije vodovoda i odvodnje. Šlicanje se izvodi u širini cca 10-15 cm, u dubini do 10 cm.</t>
  </si>
  <si>
    <t>DN110</t>
  </si>
  <si>
    <t>DN75</t>
  </si>
  <si>
    <t>DN50</t>
  </si>
  <si>
    <t>PODNI SLIVNIK</t>
  </si>
  <si>
    <t>Dobava i montaža polipropilenskog podnog slivnika s više ulaza, s protukliznom INOX četvrtastom pokrovnom pločom dimenzija 150x150 mm s rešetkom i odvodom.</t>
  </si>
  <si>
    <t>ISPITIVANJE CJEVOVODA</t>
  </si>
  <si>
    <t>Izrada proboja u stjenci betonskog revizionog okna, ugradnja fazonskog spojnog komada, spajanje PVC kanalizacijskih cijevi i zidarska obrada prodora u stjenci. Sve do pune gotovosti.</t>
  </si>
  <si>
    <t>POPRAVAK POSTOJEĆEG BETONSKOG OKNA</t>
  </si>
  <si>
    <t>Obračun po komadu okna.</t>
  </si>
  <si>
    <t>Ispitivanje postavljene kanalizacijske mreže na nepropusnost, pomoću vodenog stupca, te dobivanje atesta o vodonepropusnosti izvedene unutarnje instalacije Obračun po m' ispitanog cjevovoda.</t>
  </si>
  <si>
    <t>U svemu komplet do potpune gotovitosti.</t>
  </si>
  <si>
    <t>CIJEVI ZA VODOVOD - PPR</t>
  </si>
  <si>
    <t>Dobava i montaža cijevi za sanitarni vodovod izrađenih iz PPR cijevi za vodu i fitinga za razvod sanitarne hladne i tople vode. Uključivo toplinksa izolacija ciejvi min. debljine 6 mm od vulkanizirane sintetičke gume zatvorenih čelija. Cijev je radne max. temperature 95°C (60°C pri 10 bara) i minimalnog nazivnog radnog tlaka 20 bara (PN20).    Po m' cijevi obračunati obujmice i sav ostali materijal za pričvršćenje cijevnog sustava.</t>
  </si>
  <si>
    <t>TLAČNA PROBA</t>
  </si>
  <si>
    <t>Hladna tlačna proba na tlak od 15 bara, te kompletne instalacije na 6 bara, uz prisustvo nadzornog inženjera. Ispitivanje se vrši tlačenjem instalacije u skladu s tehničkim uputama proizvođača instalacija. Za vrijeme ispitivanja manometar ne smije pokazati pad tlaka.</t>
  </si>
  <si>
    <t>ISPITIVANJA I IZVJEŠĆE</t>
  </si>
  <si>
    <t>DN25</t>
  </si>
  <si>
    <t>DN20</t>
  </si>
  <si>
    <t>TOPLINSKA IZOLACIJA CIJEVI</t>
  </si>
  <si>
    <t>Dobava i montaža toplinske izolacije vodovodnih cijevi od vulkanizirane sintetičke gume zatvorenih ćelija.</t>
  </si>
  <si>
    <t>PODŽBUKNI VENTIL</t>
  </si>
  <si>
    <t>Dobava i montaža zapornog podžbuknog ventila s poniklanom kapom i rozetom.</t>
  </si>
  <si>
    <t>PODNA WC ŠKOLJKA</t>
  </si>
  <si>
    <t>UMIVAONIK</t>
  </si>
  <si>
    <t>Dobava i ugradnja umivaonika od keramike I klase u kompletu s ogledalom (dim. 60x80 cm) i etažerom. Stavka uključuje dobavu i ugradnju vijaka i tipli za montažu na zid, silikonski kit za brtvljenje, zidnu samozatvarajuću mješalicu za toplu i hladnu vodu, kutne ventile, te odljevnu garnituru.  Obračun po ugrađenom kompletu.</t>
  </si>
  <si>
    <t>- veličina 560 x 460 mm</t>
  </si>
  <si>
    <t>PISOAR</t>
  </si>
  <si>
    <t xml:space="preserve">Dobava i ugradba zidnog pisoara od keramike I klase. Stavka uključuje dobavu i ugradnju vijaka i tipli za montažu na zid, silikonski kit za brtvljenje, nadžbukni ispirač za pisoar, kutne ventile, te odljevnu garnituru. Obračun po ugrađenom kompletu. </t>
  </si>
  <si>
    <t>SITNI PRIBOR OD INOXA</t>
  </si>
  <si>
    <t>Nabava i montaža sitnog pribora od inoxa kvalitetnije izvedbe. Obračun po ugrađenom komadu.</t>
  </si>
  <si>
    <t>- držač toaletnog papira s poklopcem</t>
  </si>
  <si>
    <t>- sapunjara za tekući sapun</t>
  </si>
  <si>
    <t>- držač papirnatih ručnika uz umivaonik</t>
  </si>
  <si>
    <t>ELEKTRIČNI BOJLERI</t>
  </si>
  <si>
    <t>PREGRADA ZA PISOAR</t>
  </si>
  <si>
    <t>Izrada, dobava i montaža sanitarne pregrade za pisoar izrađene od visokotlačno prešanog laminata, prema standardu EN 438. Debljina ploča 13 mm.  Dimenzija ploče 43x72cm. Ploča je  60 cm odignuta od poda. Svi rubovi ploča završno su obrađeni sa polukružno završenim rubovima. Boja ploče po izboru projektanta, iz standardne palete proizvođača. U cijeni uključen sav potrebam materijal za montažu.</t>
  </si>
  <si>
    <t xml:space="preserve">Obračun po komadu. </t>
  </si>
  <si>
    <t>- uz WC školjku preklopnih dvostrukih naslona za ruku duljine 90 cm, postavljenih na zid u rasponu visine od 80 cm do 90 cm iznad površine poda.</t>
  </si>
  <si>
    <t>- vješalice za kolut papira</t>
  </si>
  <si>
    <t>- konzolnog umivaonika 30x50 cm, na visini od 80 cm, dobro učvršćenog komplet sa slavinom za T+H vodu prilagođeno invalidu i sifonom smještenim u zid ili uz zid.</t>
  </si>
  <si>
    <t>- nagnutog zaokretnog ogledala iznad umivaonika čije se središte nalazi na visini od 125 cm  od poda, sa etažerom.</t>
  </si>
  <si>
    <t>- vješalice za odjeću na visini od 120 cm, 2kom.</t>
  </si>
  <si>
    <t>- alarmnog uređaja s prekidačem na pritisak i vrpcom za povlačenje na visini od 60 cm od poda.</t>
  </si>
  <si>
    <t>- pokretač uređaja za ispuštanje vode u WC školjku postavljen na visini od 70 cm iznad površine poda.</t>
  </si>
  <si>
    <t>NACRT IZVEDENOG STANJA</t>
  </si>
  <si>
    <t xml:space="preserve">Izrada nacrta izvedenog stanja po završetku radova. Nacrte izrađuje inženjer gradilišta, a ovjerava projektant i nadzorni inženjer. Izrađuju se nacrti izvedenog stanja instalacije temeljne odvodnje na geodetskim podlogama izvedenog stanja. Predaje se naručitelju u papirnatom obliku u 3 primjerka, uvezano i plastificirano i u digitalnom obliku (pdf, dwg). </t>
  </si>
  <si>
    <t>Dezinfekcija i ispiranje kompletne vodovodne mreže, uzimanje uzoraka vode i ishođenje pozitivnog atesta o izvršenom ispitivanju unutarnje vodovodne mreže po propisima Zavoda za javno zdravstvo, Zakonu o vodi za ljudsku potrošnju (NN 30/23), Pravilniku o parametrima sukladnosti, metodama analiza i monitorinzima vode za ljudsku potrošnju (NN 64/23, 88/23) i naputku Ministarstva zdravstva o obimu ispitivanja vode za piće.</t>
  </si>
  <si>
    <t>Jediničnom cijenom izvođač treba obuhvatiti sve potrebne radnje za demontažu, rušenje, razgradnju, odnosno obijanja sa svim prijenosima do prijevoznih sredstava, skladišta ili privremene deponije otpadnog materijala i  završnim odvozom na reciklažno dvorište za građevni ili EE otpad s plaćanjem svih naknada zbrinjavanja (ako u stavci nije drugačije navedeno). U jediničnu cijenu uključiti faktor rastresitosti - priznaje se količina u sraslom stanju.</t>
  </si>
  <si>
    <t>Jediničnom cijenom izvođač treba obuhvatiti sve potrebne radnje za demontažu, rušenje, razgradnju, odnosno obijanja sa svim prijenosima do prijevoznih sredstava, skladišta ili privremene deponije otpadnog materijala i završnim odvozom na reciklažno dvorište za građevni ili EE otpad s plaćanjem svih naknada zbrinjavanja.</t>
  </si>
  <si>
    <t>- osiguranje radova kod osiguravajućeg društva;</t>
  </si>
  <si>
    <t>- troškove zakupa javnih površina.</t>
  </si>
  <si>
    <t>OPĆI I POSEBNI UVJETI GRAĐENJA</t>
  </si>
  <si>
    <t>Neizostavni i nedjeljivi dio ovog projekta čine nacrti, sheme pozicija i opisi troškovničkih stavaka.</t>
  </si>
  <si>
    <t>Sva potrebna čišćenja, kod svih građevinskih i obrtničkih radova, u tijeku izvođenja, dnevno (nakon završetka rada) uključiti u jedinične cijene stavki, tj. neće se posebno plaćati.</t>
  </si>
  <si>
    <t>Stavka obuhvaća prikupljanje nespecificiranog otpadnog građevinskog i ostalog materijala, utovar i odvoz na reciklažno dvorište za građevni ili EE otpad s plaćanjem svih naknada zbrinjavanja</t>
  </si>
  <si>
    <t>INSTALACIJE</t>
  </si>
  <si>
    <t>TROŠKOVNIK INSTALACIJA</t>
  </si>
  <si>
    <t>OSNOVNA ŠKOLA ĐURE DEŽELIĆA</t>
  </si>
  <si>
    <t>PARK HRVATSKIH BRANITELJA 4, IVANIĆ-GRAD</t>
  </si>
  <si>
    <t>OIB: 64600708691</t>
  </si>
  <si>
    <t xml:space="preserve">k.č.br. 1885/1, k.o. 312347, IVANIĆ-GRAD
</t>
  </si>
  <si>
    <t>- klizna vrata, dim. 100/200 cm</t>
  </si>
  <si>
    <t>- jednostruka obloga</t>
  </si>
  <si>
    <t>ODVODNE CIJEVI - UNUTARNJA ODVODNJA</t>
  </si>
  <si>
    <t>ODVODNE CIJEVI - VANJSKA ODVODNJA</t>
  </si>
  <si>
    <t>Dobava i montaža PVC kanalizacijskih cijevi klase SN 2, međusobno spajanih originalnim kolčacima s gumenim brtvama, uključivo potrebni pričvrsni materijal, te sav sitni i spojni materijal. Obračun po m' montirane cijevi. Fazonski komadi, spojevi, lukovi, račve obračunavaju se po m' montirane cijevi.</t>
  </si>
  <si>
    <t>Jediničnom cijenom izvođač treba obuhvatiti sve potrebne radnje za iskop materijala sa svim prijenosima do prijevoznih sredstava, skladišta ili privremene deponije. U jediničnu cijenu uključiti faktor rastresitosti - priznaje se količina u sraslom stanju.</t>
  </si>
  <si>
    <t>Otkop dotrajale podne odvodne instalacije. Cijevi profila od DN50 - DN110.</t>
  </si>
  <si>
    <t>- wc školjka za osobe s invaliditetom s pripadajućim fazonskim komadom za spoj na glavni razvod, elementima pristupačnosti i visokomontažnim kotlićem.</t>
  </si>
  <si>
    <t>Demontaža i dovoz dotrajale sanitarne opreme.</t>
  </si>
  <si>
    <t>- umivaonik sa sifonom, zidnom mješalicom i ogledalom.</t>
  </si>
  <si>
    <t>- linijski pisoar, šxd=350x40 cm</t>
  </si>
  <si>
    <t>DEMONTAŽA I ODVOZ SANITARNE OPREME</t>
  </si>
  <si>
    <t>Popravak postojećeg betonskog okna dimenzija 60x60 cm, nakon ulaska nove odvodne cijevi. Stavka uključuje popravak betonske stjenke  i oblikovanje kinete.</t>
  </si>
  <si>
    <t xml:space="preserve">Dobava i ugradnja podne WC školjke od keramike I klase sa zidnim odvodom. U stavku je uključena dobavu i ugradbu štednog niskomontažnog vodokotlića s ispirnom cijevi promjera Ø25 mm, kutnog ventila 15/10 mm sa spojnom fleksibilnom cijevi za priključak vodokotlića na instalaciju, WC dasku od tvrde plastike, vijke i tiple za montažu WC školjke, silikonski kit za brtvljenje, četku za WC, te tipsku gumenu brtvu (manžetu) za priključak na odvodnu vertikalu. Obračun po ugrađenom kompletu. </t>
  </si>
  <si>
    <t>Dobava i montaža električnih bojlera za podstropnu izvedbu, sa svim spojnim materijalom, kromiranim crijevima, do pune funkcionalnosti. Eminimalni energetski razred A.</t>
  </si>
  <si>
    <t>V= 50L</t>
  </si>
  <si>
    <t>DEMONTAŽA I PRIVREMENO DEPONIRANJE OGRJEVNIH TIJELA</t>
  </si>
  <si>
    <t>Pažljiva demontaža ogrejvnih tijela i privremeno deponiranje na mjesto prema odabiru investitora radi naknadne ugradnje.</t>
  </si>
  <si>
    <t>Radijatori dimenzija:</t>
  </si>
  <si>
    <t>- 100/60 cm</t>
  </si>
  <si>
    <t>SANACIJA I NAKNADNA MONTAŽA RADIJATORA</t>
  </si>
  <si>
    <t>Čišćenje, ispiranje pod tlakom, ličenje 2x temeljnom bojom i 1x lakom otpornim na toplinu u bijeloj boji te naknadna montaža pohranjenih ogrjevnih tijela nakon ličenja zidova. U stavci je uključeno bušenja rupa u zidu, ovjesni pribor, izmjena prigušnica i ventila.</t>
  </si>
  <si>
    <t>DOBAVA I UGRADNJA WC-a ZA OSOBE S INVALIDITETOM</t>
  </si>
  <si>
    <t>- WC školjke visine od 45-50 cm s ugradbenim vodokotlićem i potkonstrukcijom.</t>
  </si>
  <si>
    <t>- keramičke pločice s ljepilom</t>
  </si>
  <si>
    <t>- drvena potkonstrukcija</t>
  </si>
  <si>
    <t>- ispuna šutom</t>
  </si>
  <si>
    <t>DEMONTAŽA RASVJETNIH TIJELA</t>
  </si>
  <si>
    <t>Žbukanje unutrašnjih zidova od opeke tvornički spravljenim vapneno-cementnim mortom, debljine 2,0 cm. Prije žbukanja sve površine prskati rijetkim cementnim mortom (cementni špric). Na sve bridove ugrađuju se kutni profili od pocinčanog lima. Stavka uključuje dobavu i transport svog potrebnog materijala i izradu pokretne skele. Visina prostorija do 3,50 m.</t>
  </si>
  <si>
    <t>Izvedba cementnog estriha M 30 debljine 5 cm. Rad obuhvaća dobavu materijala, unutrašnji transport i izradu podloge. Stavka uključuje pripremu površine, razastiranje i ugradbu podloge, završnu obradu prema uvjetima za polaganje poda i zaštitu. Cementni estrih se armira PP vlakancima ili armaturnom mrežom Q-131. U stavku je uključena i izrada reške na mjestima sudara sa zidovima, stupovima i ostalim vertikalnim elementima konstrukcije s umetkom od ekspandiranog polistirena d=1 cm.</t>
  </si>
  <si>
    <t>- debljina zvučne izolacije 2 cm</t>
  </si>
  <si>
    <t>- debljina termoizolacije 4 cm</t>
  </si>
  <si>
    <r>
      <t>Dobava materijala i postava toplinske izolacije poda i međukata. Izolacija se sastoji od ploča EPS-a, gustoće minimalno 25 kg/m³. Deklarirana toplinska provodljivost, maksimalno λ</t>
    </r>
    <r>
      <rPr>
        <vertAlign val="subscript"/>
        <sz val="12"/>
        <rFont val="Calibri"/>
        <family val="2"/>
        <charset val="238"/>
      </rPr>
      <t>D</t>
    </r>
    <r>
      <rPr>
        <sz val="12"/>
        <rFont val="Calibri"/>
        <family val="2"/>
        <charset val="238"/>
      </rPr>
      <t xml:space="preserve"> = 0,039 W/mK. Između ploča izolacije i plivajućeg betonskog estriha postavlja se polietilenska folija debljine 0,2 mm ljepljena samoljepljivom trakom širine 4 cm. U stavku je uključen sav potreban rad i materijal.</t>
    </r>
  </si>
  <si>
    <r>
      <t>Dobava materijala i postava zvučne izolacije poda i međuakta. Izolacija se sastoji od ploča elastificiranog EPS-a, gustoće minimalno 10 kg/m³. Deklarirana toplinska provodljivost, maksimalno λ</t>
    </r>
    <r>
      <rPr>
        <vertAlign val="subscript"/>
        <sz val="12"/>
        <rFont val="Calibri"/>
        <family val="2"/>
        <charset val="238"/>
      </rPr>
      <t>D</t>
    </r>
    <r>
      <rPr>
        <sz val="12"/>
        <rFont val="Calibri"/>
        <family val="2"/>
        <charset val="238"/>
      </rPr>
      <t xml:space="preserve"> = 0,042 W/mK.  Dinamička krutost maksimalno SD = 20 MN/m</t>
    </r>
    <r>
      <rPr>
        <vertAlign val="superscript"/>
        <sz val="12"/>
        <rFont val="Calibri"/>
        <family val="2"/>
        <charset val="238"/>
      </rPr>
      <t>3</t>
    </r>
    <r>
      <rPr>
        <sz val="12"/>
        <rFont val="Calibri"/>
        <family val="2"/>
        <charset val="238"/>
      </rPr>
      <t>. U stavku je uključen sav potreban rad i materijal.</t>
    </r>
  </si>
  <si>
    <t>STROJNO ŠLICANJE DONJE AB PODNE PLOČE</t>
  </si>
  <si>
    <t xml:space="preserve">AB PODNA PLOČA - SANACIJA </t>
  </si>
  <si>
    <t>Dobava materijala, spravljanje betona i izvedba manjih betoniranja nakon prolaska instalacija. U stavci uključena eventualna jednostrana i dvostrana oplata, beton i armatura. Beton klase C20/25.</t>
  </si>
  <si>
    <t>Dobava i montaža cijevi od POLYPROPILENA za izvedbu unutarnje kanalizacije za sanitarne blokove uključivo materijal za brtvljenje. Fazonski komadi u metraži cijevi. Obračun po m' ugrađene cijevi.</t>
  </si>
  <si>
    <t xml:space="preserve">Dobava, prijenos i montaža opreme sanitarnog bloka za osobe s invaliditetom, koja se sastoji od: </t>
  </si>
  <si>
    <t>Betoniranje odrezanih dijelova podne AB ploče , nakon postave odvodnih cijevi uz prethodno planiranje nasipa. Izvodi se betonom razreda tlačne čvrstoće C20/25, frakcije 0-16 mm. Beton potrebno zagladiti i kvalitetno spojiti s postojećom betonskom površinom za postavu hidroizolacije.  Stavka obuhvaća nabavu, transport, ugradnju i njegu betona.</t>
  </si>
  <si>
    <t>Obračun po m' saniranog šlica.</t>
  </si>
  <si>
    <t>Obilježavanje, obostrano zarezivanje i strojno šlicanje donje AB ploče za postavu novih odvodnih cijevi. Šlic se izvodi u širini do 15 cm i dubini do 10 cm.</t>
  </si>
  <si>
    <t>UNUTARNJA ALUMINIJSKA BRAVARIJA</t>
  </si>
  <si>
    <t>Izrada, dobava i ugradnja unturanje aluminijske bravarije.  U stavci je uključena pomoćna skela za montažu. U svemu prema pripadajućoj shemi iz projekta.  NAPOMENA: Navedene su dimenzije građevinskog otvora.</t>
  </si>
  <si>
    <t>- POZ. 1, dim. 80/200 cm</t>
  </si>
  <si>
    <t>- POZ. 2, dim. 100/200 cm</t>
  </si>
  <si>
    <r>
      <t>Dobava i polaganje zidnih keramičkih pločica, 1. klase, debljina 7-8 mm, dimenzije 20/40,50 cm,  ljepljenjem visokofleksibilnim ljepilom, na novoizvedenu žbuku. Fuge širine 3 mm, boja iz standarnde RAL karte prozvođača. Boja pločice iz standarnde RAL karte prozvođača. Pločice se postavljaju u  visini do 200 cm od gotovog poda.</t>
    </r>
    <r>
      <rPr>
        <b/>
        <sz val="12"/>
        <color rgb="FFFF0000"/>
        <rFont val="Calibri"/>
        <family val="2"/>
        <charset val="238"/>
      </rPr>
      <t/>
    </r>
  </si>
  <si>
    <t>Dobava i polaganje podnih protukliznih keramičkih pločica 1. klase, klase protukliznosti R10, debljina 8-10 mm, dimenzije 33/33, 20/50 cm,  ljepljenje visokofleksibilnim ljepilom minimalne klase fleksibilnosti S1, na novoizvedeni cementni estrih.  Fuge širine 3 mm, boja iz standarnde RAL karte prozvođača. Boja pločice iz standarnde RAL karte prozvođača.</t>
  </si>
  <si>
    <t xml:space="preserve">Dobava materijala, impregniranje i čišćenje podloge te 2x gletanje i 2x ličenje disperzivnom bojom u tonu po izboru korisnika. Izvodi se do visine 3,50 m od poda. Dobava i ugradba potrebnog materijala i radna skela uključeni u stavku. </t>
  </si>
  <si>
    <t>Ručno uklanjanje stropne žbuke zajedno s podkonstrukcijom od trske.  U stavci je uključena pokretna skela.</t>
  </si>
  <si>
    <t>UKLANJANJE POSTOJEĆE STROPNE ŽBUKE S TRSKOM</t>
  </si>
  <si>
    <t>Jedinična cijena stolarskih i bravarskih radova sadrži:</t>
  </si>
  <si>
    <t>OBIJANJE KERAM. PLOČICA SA ZIDOVA</t>
  </si>
  <si>
    <t>Strojno i ručno obijanje žbuke s postojećih zidova. Prosječna debljina žbuke 3 cm. U stavci je uključena pokretna skela.</t>
  </si>
  <si>
    <t xml:space="preserve">Zidarska obrada zidova nakon postave instalacija. Stavka uključuje zidarske radnje, zatvaranje otvora prije žbukanje grubim mortom. </t>
  </si>
  <si>
    <t xml:space="preserve">POLIMERCEMENTNA HIDROIZOLACIJA </t>
  </si>
  <si>
    <t>PODNA KERAMIKA</t>
  </si>
  <si>
    <t>Štemanje zida i demontaža dotrajale vodovodne instalacije od čeličnih cijevi u zidovima od opeke. Vodovodne cijevi DN20 - DN32.</t>
  </si>
  <si>
    <t>ŠLICANJE ZIDOVA OD OPEKE</t>
  </si>
  <si>
    <t>UNUTRAŠNJI ZIDOVI, d=12 cm</t>
  </si>
  <si>
    <t>Dobava materijala i zidanje zidova u širini 12 cm blokovima od porobetona. Zidanje se vrši tankoslojnim mortom za porasti beton, a prvi red se OBAVEZNO postavlja na sloj cementnog morta. Svaki drugi red pričvršćuje se ankerima u podnu ploču. Stavka uključuje  obostranu obradu ploha s dva sloja polimercementnog ljepila uz rabiciranje.   Stavka uključuje dobavu svog potrebnog materijala, izradu pokretne skele, te transport materijala do mjesta ugradnje. Obračun po m² gotovog zida.</t>
  </si>
  <si>
    <t>ZIDNA KERAMIKA</t>
  </si>
  <si>
    <t>Demontaža unutarnje drvene i PVC stolarije (u zoni zahvata). NAPOMENA: Navedene su dimenzije građevinskog otvora.</t>
  </si>
  <si>
    <t>Demontaža nadgradnih rasvjetnih tijela u zoni radova i  predaja investitoru. U stavci uključena pokretna skela.</t>
  </si>
  <si>
    <t>Ručni iskop rova za polaganje trase odvodne cijevi u terenu "C" kategorije.</t>
  </si>
  <si>
    <t>IZRADA PROBOJA U TEMELJU</t>
  </si>
  <si>
    <t>Izrada proboja u temelju za prolaz odvodnih cijevi. Temelji širine do 50 cm. Izvodi se prodor dimenzija 20/20 cm.</t>
  </si>
  <si>
    <r>
      <t xml:space="preserve">Strojno i ručno obijanje keramičkih pločica.  Visina opločenja keramikom do cca 2,05 m. </t>
    </r>
    <r>
      <rPr>
        <b/>
        <sz val="12"/>
        <color rgb="FFFF0000"/>
        <rFont val="Calibri"/>
        <family val="2"/>
        <charset val="238"/>
      </rPr>
      <t/>
    </r>
  </si>
  <si>
    <t>TOPLINSKA IZOLACIJA PODA NA TLU</t>
  </si>
  <si>
    <t>ZVUČNA IZOLACIJA PODA NA TLU</t>
  </si>
  <si>
    <t>PREUREĐENJE SANITARNOG BLOKA U PRIZEMLJU OSNOVNE ŠKOLE ĐURE DEŽELIĆA</t>
  </si>
  <si>
    <t>- POZ. 3, dim. 75/200 cm</t>
  </si>
  <si>
    <t>SPOJ NA GLAVNI VOD</t>
  </si>
  <si>
    <t>Izrada spoja na glavni vod vode u podu.</t>
  </si>
  <si>
    <t xml:space="preserve">LIČENJE ZIDOVA - disperzivna boja </t>
  </si>
  <si>
    <t>IZRADA SPOJA NA POSTOJEĆE BETONSKO OKNO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</si>
</sst>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General\."/>
    <numFmt numFmtId="165" formatCode="_-* #,##0.00_-;\-* #,##0.00_-;_-* &quot;-&quot;??_-;_-@_-"/>
    <numFmt numFmtId="166" formatCode="000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0"/>
      <name val="MS Sans Serif"/>
      <family val="2"/>
      <charset val="238"/>
    </font>
    <font>
      <b/>
      <sz val="12"/>
      <name val="Calibri"/>
      <family val="2"/>
      <charset val="238"/>
    </font>
    <font>
      <sz val="12"/>
      <name val="Calibri"/>
      <family val="2"/>
      <charset val="238"/>
    </font>
    <font>
      <sz val="12"/>
      <name val="Arial"/>
      <family val="2"/>
      <charset val="238"/>
    </font>
    <font>
      <sz val="14"/>
      <name val="Arial"/>
      <family val="2"/>
      <charset val="238"/>
    </font>
    <font>
      <b/>
      <u/>
      <sz val="12"/>
      <name val="Calibri"/>
      <family val="2"/>
      <charset val="238"/>
    </font>
    <font>
      <sz val="14"/>
      <name val="Calibri"/>
      <family val="2"/>
      <charset val="238"/>
    </font>
    <font>
      <b/>
      <sz val="14"/>
      <name val="Calibri"/>
      <family val="2"/>
      <charset val="238"/>
    </font>
    <font>
      <sz val="18"/>
      <name val="Calibri"/>
      <family val="2"/>
      <charset val="238"/>
    </font>
    <font>
      <b/>
      <sz val="18"/>
      <name val="Calibri"/>
      <family val="2"/>
      <charset val="238"/>
    </font>
    <font>
      <sz val="11"/>
      <color theme="1"/>
      <name val="Calibri"/>
      <family val="2"/>
      <charset val="238"/>
      <scheme val="minor"/>
    </font>
    <font>
      <b/>
      <sz val="14"/>
      <name val="Calibri"/>
      <family val="2"/>
      <charset val="238"/>
      <scheme val="minor"/>
    </font>
    <font>
      <sz val="14"/>
      <name val="Calibri"/>
      <family val="2"/>
      <charset val="238"/>
      <scheme val="minor"/>
    </font>
    <font>
      <sz val="12"/>
      <color rgb="FFFF0000"/>
      <name val="Calibri"/>
      <family val="2"/>
      <charset val="238"/>
    </font>
    <font>
      <sz val="11"/>
      <name val="Arial"/>
      <family val="1"/>
    </font>
    <font>
      <b/>
      <sz val="16"/>
      <name val="Calibri"/>
      <family val="2"/>
      <charset val="238"/>
      <scheme val="minor"/>
    </font>
    <font>
      <sz val="10"/>
      <name val="Calibri"/>
      <family val="2"/>
      <charset val="238"/>
      <scheme val="minor"/>
    </font>
    <font>
      <b/>
      <sz val="10"/>
      <name val="Calibri"/>
      <family val="2"/>
      <charset val="238"/>
      <scheme val="minor"/>
    </font>
    <font>
      <sz val="18"/>
      <name val="Calibri"/>
      <family val="2"/>
      <charset val="238"/>
      <scheme val="minor"/>
    </font>
    <font>
      <b/>
      <sz val="12"/>
      <color rgb="FFFF0000"/>
      <name val="Calibri"/>
      <family val="2"/>
      <charset val="238"/>
    </font>
    <font>
      <sz val="10"/>
      <name val="Arial"/>
      <family val="2"/>
    </font>
    <font>
      <sz val="10"/>
      <name val="Verdana"/>
      <family val="2"/>
      <charset val="238"/>
    </font>
    <font>
      <sz val="10"/>
      <name val="Helv"/>
      <charset val="238"/>
    </font>
    <font>
      <sz val="12"/>
      <name val="Calibri"/>
      <family val="2"/>
      <charset val="238"/>
      <scheme val="minor"/>
    </font>
    <font>
      <b/>
      <sz val="12"/>
      <name val="Calibri"/>
      <family val="2"/>
      <charset val="238"/>
      <scheme val="minor"/>
    </font>
    <font>
      <vertAlign val="superscript"/>
      <sz val="12"/>
      <name val="Calibri"/>
      <family val="2"/>
      <charset val="238"/>
    </font>
    <font>
      <sz val="10"/>
      <name val="Calibri"/>
      <family val="2"/>
      <charset val="238"/>
    </font>
    <font>
      <b/>
      <i/>
      <sz val="12"/>
      <name val="Calibri"/>
      <family val="2"/>
      <charset val="238"/>
    </font>
    <font>
      <sz val="12"/>
      <color rgb="FF00B050"/>
      <name val="Calibri"/>
      <family val="2"/>
      <charset val="238"/>
    </font>
    <font>
      <vertAlign val="subscript"/>
      <sz val="12"/>
      <name val="Calibri"/>
      <family val="2"/>
      <charset val="238"/>
    </font>
  </fonts>
  <fills count="4">
    <fill>
      <patternFill patternType="none"/>
    </fill>
    <fill>
      <patternFill patternType="gray125"/>
    </fill>
    <fill>
      <patternFill patternType="solid">
        <fgColor indexed="55"/>
        <bgColor indexed="64"/>
      </patternFill>
    </fill>
    <fill>
      <patternFill patternType="solid">
        <fgColor rgb="FF96969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xf numFmtId="40" fontId="4"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 fillId="0" borderId="0"/>
    <xf numFmtId="0" fontId="2" fillId="0" borderId="0"/>
    <xf numFmtId="0" fontId="18" fillId="0" borderId="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0" fontId="2" fillId="0" borderId="0" applyBorder="0">
      <alignment horizontal="left" wrapText="1" indent="1"/>
      <protection locked="0"/>
    </xf>
    <xf numFmtId="0" fontId="2" fillId="0" borderId="0"/>
    <xf numFmtId="0" fontId="24" fillId="0" borderId="0"/>
    <xf numFmtId="165" fontId="2" fillId="0" borderId="0" applyFont="0" applyFill="0" applyBorder="0" applyAlignment="0" applyProtection="0"/>
    <xf numFmtId="0" fontId="25" fillId="0" borderId="0"/>
    <xf numFmtId="0" fontId="26" fillId="0" borderId="0"/>
    <xf numFmtId="44" fontId="24" fillId="0" borderId="0" applyFont="0" applyFill="0" applyBorder="0" applyAlignment="0" applyProtection="0"/>
    <xf numFmtId="165" fontId="24" fillId="0" borderId="0" applyFont="0" applyFill="0" applyBorder="0" applyAlignment="0" applyProtection="0"/>
  </cellStyleXfs>
  <cellXfs count="235">
    <xf numFmtId="0" fontId="0" fillId="0" borderId="0" xfId="0"/>
    <xf numFmtId="0" fontId="6" fillId="0" borderId="0" xfId="0" applyFont="1" applyProtection="1"/>
    <xf numFmtId="0" fontId="6" fillId="0" borderId="0" xfId="0" applyFont="1" applyAlignment="1" applyProtection="1">
      <alignment horizontal="center" vertical="center"/>
    </xf>
    <xf numFmtId="0" fontId="6" fillId="0" borderId="0" xfId="0" applyFont="1" applyAlignment="1" applyProtection="1">
      <alignment vertical="top"/>
    </xf>
    <xf numFmtId="0" fontId="5" fillId="0" borderId="0" xfId="0" applyFont="1" applyProtection="1"/>
    <xf numFmtId="0" fontId="6" fillId="0" borderId="0" xfId="0" applyFont="1" applyFill="1" applyProtection="1"/>
    <xf numFmtId="0" fontId="6" fillId="0" borderId="0" xfId="30" applyFont="1" applyProtection="1"/>
    <xf numFmtId="0" fontId="6" fillId="0" borderId="0" xfId="30" applyFont="1" applyAlignment="1" applyProtection="1">
      <alignment vertical="top"/>
    </xf>
    <xf numFmtId="4" fontId="6" fillId="0" borderId="0" xfId="30" applyNumberFormat="1" applyFont="1" applyAlignment="1" applyProtection="1">
      <alignment horizontal="right"/>
    </xf>
    <xf numFmtId="0" fontId="20" fillId="0" borderId="0" xfId="0" applyFont="1" applyProtection="1"/>
    <xf numFmtId="0" fontId="21" fillId="0" borderId="0" xfId="0" applyFont="1" applyProtection="1"/>
    <xf numFmtId="0" fontId="16" fillId="0" borderId="0" xfId="0" applyFont="1" applyProtection="1"/>
    <xf numFmtId="0" fontId="5" fillId="0" borderId="0" xfId="30" applyFont="1" applyAlignment="1" applyProtection="1">
      <alignment vertical="top"/>
    </xf>
    <xf numFmtId="0" fontId="5" fillId="0" borderId="0" xfId="0" applyNumberFormat="1" applyFont="1" applyFill="1" applyAlignment="1" applyProtection="1">
      <alignment horizontal="justify" vertical="top" wrapText="1"/>
    </xf>
    <xf numFmtId="0" fontId="6" fillId="0" borderId="0" xfId="0" applyNumberFormat="1" applyFont="1" applyAlignment="1" applyProtection="1">
      <alignment horizontal="justify" vertical="top" wrapText="1"/>
    </xf>
    <xf numFmtId="0" fontId="5" fillId="0" borderId="0" xfId="0" applyNumberFormat="1" applyFont="1" applyAlignment="1" applyProtection="1">
      <alignment horizontal="justify" vertical="top" wrapText="1"/>
    </xf>
    <xf numFmtId="0" fontId="5" fillId="2" borderId="0" xfId="0" applyNumberFormat="1" applyFont="1" applyFill="1" applyAlignment="1" applyProtection="1">
      <alignment horizontal="justify" vertical="top" wrapText="1"/>
    </xf>
    <xf numFmtId="0" fontId="6" fillId="0" borderId="0" xfId="0" quotePrefix="1" applyNumberFormat="1" applyFont="1" applyAlignment="1" applyProtection="1">
      <alignment horizontal="justify" vertical="top" wrapText="1"/>
    </xf>
    <xf numFmtId="0" fontId="5" fillId="0" borderId="0" xfId="0" applyNumberFormat="1" applyFont="1" applyBorder="1" applyAlignment="1" applyProtection="1">
      <alignment horizontal="justify" vertical="top" wrapText="1"/>
    </xf>
    <xf numFmtId="0" fontId="6" fillId="0" borderId="0" xfId="0" quotePrefix="1" applyNumberFormat="1" applyFont="1" applyFill="1" applyAlignment="1" applyProtection="1">
      <alignment horizontal="justify" vertical="top" wrapText="1"/>
    </xf>
    <xf numFmtId="0" fontId="9" fillId="0" borderId="0" xfId="0" applyNumberFormat="1" applyFont="1" applyAlignment="1" applyProtection="1">
      <alignment horizontal="justify" vertical="top" wrapText="1"/>
    </xf>
    <xf numFmtId="164" fontId="5" fillId="0" borderId="0" xfId="0" applyNumberFormat="1" applyFont="1" applyAlignment="1" applyProtection="1">
      <alignment horizontal="right" vertical="top"/>
    </xf>
    <xf numFmtId="164" fontId="5" fillId="2" borderId="0" xfId="0" applyNumberFormat="1" applyFont="1" applyFill="1" applyAlignment="1" applyProtection="1">
      <alignment horizontal="right" vertical="top"/>
    </xf>
    <xf numFmtId="164" fontId="5" fillId="0" borderId="0" xfId="0" applyNumberFormat="1" applyFont="1" applyFill="1" applyAlignment="1" applyProtection="1">
      <alignment horizontal="right" vertical="top"/>
    </xf>
    <xf numFmtId="164" fontId="15" fillId="0" borderId="1" xfId="0" applyNumberFormat="1" applyFont="1" applyBorder="1" applyAlignment="1" applyProtection="1">
      <alignment horizontal="right" vertical="top"/>
    </xf>
    <xf numFmtId="164" fontId="15" fillId="0" borderId="0" xfId="0" applyNumberFormat="1" applyFont="1" applyBorder="1" applyAlignment="1" applyProtection="1">
      <alignment horizontal="right" vertical="top"/>
    </xf>
    <xf numFmtId="0" fontId="17" fillId="0" borderId="0" xfId="0" quotePrefix="1" applyNumberFormat="1" applyFont="1" applyAlignment="1" applyProtection="1">
      <alignment horizontal="justify" vertical="top" wrapText="1"/>
    </xf>
    <xf numFmtId="0" fontId="6" fillId="0" borderId="0" xfId="0" applyNumberFormat="1" applyFont="1" applyFill="1" applyAlignment="1" applyProtection="1">
      <alignment horizontal="justify" vertical="top" wrapText="1"/>
    </xf>
    <xf numFmtId="164" fontId="6" fillId="0" borderId="0" xfId="0" applyNumberFormat="1" applyFont="1" applyAlignment="1" applyProtection="1">
      <alignment horizontal="left" vertical="top"/>
    </xf>
    <xf numFmtId="164" fontId="23" fillId="0" borderId="0" xfId="0" applyNumberFormat="1" applyFont="1" applyAlignment="1" applyProtection="1">
      <alignment horizontal="right" vertical="top"/>
    </xf>
    <xf numFmtId="164" fontId="9" fillId="2" borderId="0" xfId="0" applyNumberFormat="1" applyFont="1" applyFill="1" applyAlignment="1" applyProtection="1">
      <alignment horizontal="right" vertical="top"/>
    </xf>
    <xf numFmtId="164" fontId="28" fillId="0" borderId="0" xfId="0" applyNumberFormat="1" applyFont="1" applyBorder="1" applyAlignment="1" applyProtection="1">
      <alignment horizontal="right" vertical="top"/>
    </xf>
    <xf numFmtId="0" fontId="27" fillId="0" borderId="0" xfId="0" applyNumberFormat="1" applyFont="1" applyBorder="1" applyAlignment="1" applyProtection="1">
      <alignment horizontal="justify" vertical="top" wrapText="1"/>
    </xf>
    <xf numFmtId="0" fontId="27" fillId="0" borderId="0" xfId="0" applyFont="1" applyFill="1" applyBorder="1" applyAlignment="1" applyProtection="1"/>
    <xf numFmtId="0" fontId="27" fillId="0" borderId="0" xfId="0" applyFont="1" applyBorder="1" applyProtection="1"/>
    <xf numFmtId="164" fontId="27" fillId="0" borderId="0" xfId="0" applyNumberFormat="1" applyFont="1" applyFill="1" applyBorder="1" applyAlignment="1" applyProtection="1">
      <alignment horizontal="right" vertical="top"/>
    </xf>
    <xf numFmtId="0" fontId="27" fillId="0" borderId="0" xfId="0" applyNumberFormat="1" applyFont="1" applyFill="1" applyBorder="1" applyAlignment="1" applyProtection="1">
      <alignment horizontal="justify" vertical="top" wrapText="1"/>
    </xf>
    <xf numFmtId="0" fontId="5" fillId="0" borderId="0" xfId="30" applyNumberFormat="1" applyFont="1" applyAlignment="1" applyProtection="1">
      <alignment horizontal="justify" vertical="top" wrapText="1"/>
    </xf>
    <xf numFmtId="0" fontId="6" fillId="0" borderId="0" xfId="30" applyNumberFormat="1" applyFont="1" applyAlignment="1" applyProtection="1">
      <alignment horizontal="justify" vertical="top" wrapText="1"/>
    </xf>
    <xf numFmtId="0" fontId="6" fillId="0" borderId="0" xfId="30" quotePrefix="1" applyNumberFormat="1" applyFont="1" applyAlignment="1" applyProtection="1">
      <alignment horizontal="left" vertical="top" wrapText="1" indent="1"/>
    </xf>
    <xf numFmtId="0" fontId="5" fillId="0" borderId="0" xfId="30" applyNumberFormat="1" applyFont="1" applyAlignment="1" applyProtection="1">
      <alignment horizontal="center" vertical="top" wrapText="1"/>
    </xf>
    <xf numFmtId="0" fontId="6" fillId="0" borderId="0" xfId="0" quotePrefix="1" applyNumberFormat="1" applyFont="1" applyAlignment="1" applyProtection="1">
      <alignment horizontal="left" vertical="top" wrapText="1" indent="1"/>
    </xf>
    <xf numFmtId="0" fontId="5" fillId="0" borderId="0" xfId="0" quotePrefix="1" applyNumberFormat="1" applyFont="1" applyAlignment="1" applyProtection="1">
      <alignment horizontal="left" vertical="top" wrapText="1" indent="1"/>
    </xf>
    <xf numFmtId="0" fontId="6" fillId="0" borderId="0" xfId="0" applyNumberFormat="1" applyFont="1" applyAlignment="1" applyProtection="1">
      <alignment horizontal="left" vertical="top" wrapText="1" indent="1"/>
    </xf>
    <xf numFmtId="0" fontId="11" fillId="0" borderId="0" xfId="0" applyNumberFormat="1" applyFont="1" applyProtection="1"/>
    <xf numFmtId="0" fontId="13" fillId="0" borderId="0" xfId="0" applyNumberFormat="1" applyFont="1" applyProtection="1"/>
    <xf numFmtId="0" fontId="12" fillId="0" borderId="0" xfId="0" applyNumberFormat="1" applyFont="1" applyAlignment="1" applyProtection="1">
      <alignment horizontal="right" vertical="top"/>
    </xf>
    <xf numFmtId="0" fontId="12" fillId="0" borderId="0" xfId="0" applyNumberFormat="1" applyFont="1" applyAlignment="1" applyProtection="1">
      <alignment horizontal="left" vertical="top"/>
    </xf>
    <xf numFmtId="0" fontId="0" fillId="0" borderId="0" xfId="0" applyNumberFormat="1" applyProtection="1"/>
    <xf numFmtId="0" fontId="10" fillId="0" borderId="0" xfId="0" applyNumberFormat="1" applyFont="1" applyProtection="1"/>
    <xf numFmtId="0" fontId="11" fillId="0" borderId="0" xfId="0" applyNumberFormat="1" applyFont="1" applyAlignment="1" applyProtection="1">
      <alignment horizontal="left"/>
    </xf>
    <xf numFmtId="0" fontId="11" fillId="0" borderId="0" xfId="0" applyNumberFormat="1" applyFont="1" applyAlignment="1" applyProtection="1">
      <alignment horizontal="right"/>
    </xf>
    <xf numFmtId="0" fontId="10" fillId="0" borderId="0" xfId="0" applyNumberFormat="1" applyFont="1" applyAlignment="1" applyProtection="1">
      <alignment horizontal="right"/>
    </xf>
    <xf numFmtId="0" fontId="11" fillId="0" borderId="0" xfId="0" applyNumberFormat="1" applyFont="1" applyAlignment="1" applyProtection="1">
      <alignment vertical="center"/>
    </xf>
    <xf numFmtId="0" fontId="8" fillId="0" borderId="0" xfId="0" applyNumberFormat="1" applyFont="1" applyProtection="1"/>
    <xf numFmtId="0" fontId="11" fillId="0" borderId="0" xfId="0" applyNumberFormat="1" applyFont="1" applyAlignment="1" applyProtection="1">
      <alignment horizontal="center" vertical="center"/>
    </xf>
    <xf numFmtId="0" fontId="11" fillId="0" borderId="0" xfId="0" applyNumberFormat="1" applyFont="1" applyAlignment="1" applyProtection="1">
      <alignment vertical="top"/>
    </xf>
    <xf numFmtId="0" fontId="7" fillId="0" borderId="0" xfId="0" applyNumberFormat="1" applyFont="1" applyAlignment="1" applyProtection="1"/>
    <xf numFmtId="0" fontId="7" fillId="0" borderId="0" xfId="0" applyNumberFormat="1" applyFont="1" applyProtection="1"/>
    <xf numFmtId="0" fontId="5" fillId="0" borderId="0" xfId="0" quotePrefix="1" applyNumberFormat="1" applyFont="1" applyFill="1" applyAlignment="1" applyProtection="1">
      <alignment horizontal="justify" vertical="top" wrapText="1"/>
    </xf>
    <xf numFmtId="164" fontId="5" fillId="0" borderId="0" xfId="0" applyNumberFormat="1" applyFont="1" applyBorder="1" applyAlignment="1" applyProtection="1">
      <alignment horizontal="right" vertical="top"/>
    </xf>
    <xf numFmtId="0" fontId="6" fillId="0" borderId="0" xfId="0" applyFont="1" applyBorder="1" applyAlignment="1" applyProtection="1"/>
    <xf numFmtId="0" fontId="6" fillId="0" borderId="0" xfId="0" applyNumberFormat="1" applyFont="1" applyBorder="1" applyAlignment="1" applyProtection="1">
      <alignment horizontal="justify" vertical="top" wrapText="1"/>
    </xf>
    <xf numFmtId="0" fontId="6" fillId="0" borderId="0" xfId="0" quotePrefix="1" applyNumberFormat="1" applyFont="1" applyBorder="1" applyAlignment="1" applyProtection="1">
      <alignment horizontal="justify" vertical="top" wrapText="1"/>
    </xf>
    <xf numFmtId="0" fontId="30" fillId="0" borderId="0" xfId="0" applyFont="1" applyProtection="1"/>
    <xf numFmtId="0" fontId="10" fillId="0" borderId="0" xfId="0" applyFont="1" applyProtection="1"/>
    <xf numFmtId="0" fontId="12" fillId="0" borderId="0" xfId="0" applyFont="1" applyProtection="1"/>
    <xf numFmtId="0" fontId="23" fillId="0" borderId="0" xfId="0" applyNumberFormat="1" applyFont="1" applyFill="1" applyAlignment="1" applyProtection="1">
      <alignment horizontal="justify" vertical="top" wrapText="1"/>
    </xf>
    <xf numFmtId="0" fontId="12" fillId="0" borderId="0" xfId="0" applyFont="1" applyAlignment="1" applyProtection="1">
      <alignment horizontal="center" vertical="center"/>
    </xf>
    <xf numFmtId="0" fontId="30" fillId="0" borderId="0" xfId="0" applyFont="1" applyAlignment="1" applyProtection="1">
      <alignment horizontal="center" vertical="center"/>
    </xf>
    <xf numFmtId="0" fontId="13" fillId="0" borderId="0" xfId="0" applyFont="1" applyAlignment="1" applyProtection="1">
      <alignment horizontal="center" vertical="center" wrapText="1"/>
    </xf>
    <xf numFmtId="0" fontId="11"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Border="1" applyAlignment="1" applyProtection="1">
      <alignment horizontal="center" vertical="center"/>
    </xf>
    <xf numFmtId="0" fontId="12" fillId="0" borderId="0" xfId="0" applyFont="1" applyAlignment="1" applyProtection="1">
      <alignment horizontal="left" vertical="center"/>
    </xf>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30" fillId="0" borderId="0" xfId="0" applyFont="1" applyAlignment="1" applyProtection="1">
      <alignment horizontal="left" vertical="center"/>
    </xf>
    <xf numFmtId="164" fontId="31" fillId="0" borderId="0" xfId="0" applyNumberFormat="1" applyFont="1" applyAlignment="1" applyProtection="1">
      <alignment horizontal="right" vertical="top"/>
    </xf>
    <xf numFmtId="0" fontId="31" fillId="0" borderId="0" xfId="0" applyNumberFormat="1" applyFont="1" applyAlignment="1" applyProtection="1">
      <alignment horizontal="justify" vertical="top" wrapText="1"/>
    </xf>
    <xf numFmtId="0" fontId="6" fillId="0" borderId="0" xfId="30" quotePrefix="1" applyFont="1" applyAlignment="1" applyProtection="1">
      <alignment horizontal="left" vertical="top" wrapText="1" indent="1"/>
    </xf>
    <xf numFmtId="0" fontId="27" fillId="0" borderId="0" xfId="0" quotePrefix="1" applyNumberFormat="1" applyFont="1" applyBorder="1" applyAlignment="1">
      <alignment horizontal="justify" vertical="top" wrapText="1"/>
    </xf>
    <xf numFmtId="0" fontId="6" fillId="0" borderId="0" xfId="0" applyNumberFormat="1" applyFont="1" applyFill="1" applyBorder="1" applyAlignment="1" applyProtection="1">
      <alignment horizontal="justify" vertical="top" wrapText="1"/>
    </xf>
    <xf numFmtId="164" fontId="21" fillId="0" borderId="0" xfId="0" applyNumberFormat="1" applyFont="1" applyAlignment="1" applyProtection="1">
      <alignment horizontal="right" vertical="top"/>
    </xf>
    <xf numFmtId="164" fontId="22" fillId="0" borderId="0" xfId="0" applyNumberFormat="1" applyFont="1" applyAlignment="1" applyProtection="1">
      <alignment horizontal="right" vertical="top"/>
    </xf>
    <xf numFmtId="164" fontId="15" fillId="0" borderId="9" xfId="0" applyNumberFormat="1" applyFont="1" applyBorder="1" applyAlignment="1" applyProtection="1">
      <alignment horizontal="right" vertical="top"/>
    </xf>
    <xf numFmtId="164" fontId="16" fillId="0" borderId="3" xfId="0" applyNumberFormat="1" applyFont="1" applyBorder="1" applyAlignment="1" applyProtection="1">
      <alignment horizontal="right" vertical="top"/>
    </xf>
    <xf numFmtId="164" fontId="15" fillId="0" borderId="7" xfId="0" applyNumberFormat="1" applyFont="1" applyBorder="1" applyAlignment="1" applyProtection="1">
      <alignment horizontal="right" vertical="top"/>
    </xf>
    <xf numFmtId="164" fontId="20" fillId="0" borderId="0" xfId="0" applyNumberFormat="1" applyFont="1" applyAlignment="1" applyProtection="1">
      <alignment horizontal="right" vertical="top"/>
    </xf>
    <xf numFmtId="0" fontId="27" fillId="0" borderId="0" xfId="0" applyNumberFormat="1" applyFont="1" applyBorder="1" applyAlignment="1">
      <alignment horizontal="justify" vertical="top" wrapText="1"/>
    </xf>
    <xf numFmtId="0" fontId="6" fillId="0" borderId="0" xfId="0" applyNumberFormat="1" applyFont="1" applyBorder="1" applyAlignment="1">
      <alignment horizontal="justify" vertical="top" wrapText="1"/>
    </xf>
    <xf numFmtId="0" fontId="19" fillId="0" borderId="0" xfId="0" applyNumberFormat="1" applyFont="1" applyAlignment="1" applyProtection="1">
      <alignment horizontal="justify" vertical="top" wrapText="1"/>
    </xf>
    <xf numFmtId="0" fontId="22" fillId="0" borderId="0" xfId="0" applyNumberFormat="1" applyFont="1" applyAlignment="1" applyProtection="1">
      <alignment horizontal="justify" vertical="top" wrapText="1"/>
    </xf>
    <xf numFmtId="0" fontId="15" fillId="0" borderId="1" xfId="0" applyNumberFormat="1" applyFont="1" applyBorder="1" applyAlignment="1" applyProtection="1">
      <alignment horizontal="justify" vertical="top" wrapText="1"/>
    </xf>
    <xf numFmtId="0" fontId="15" fillId="0" borderId="0" xfId="0" applyNumberFormat="1" applyFont="1" applyBorder="1" applyAlignment="1" applyProtection="1">
      <alignment horizontal="justify" vertical="top" wrapText="1"/>
    </xf>
    <xf numFmtId="0" fontId="15" fillId="0" borderId="6" xfId="0" applyNumberFormat="1" applyFont="1" applyBorder="1" applyAlignment="1" applyProtection="1">
      <alignment horizontal="justify" vertical="top" wrapText="1"/>
    </xf>
    <xf numFmtId="0" fontId="15" fillId="0" borderId="2" xfId="0" applyNumberFormat="1" applyFont="1" applyBorder="1" applyAlignment="1" applyProtection="1">
      <alignment horizontal="justify" vertical="top" wrapText="1"/>
    </xf>
    <xf numFmtId="0" fontId="16" fillId="0" borderId="2" xfId="0" applyNumberFormat="1" applyFont="1" applyBorder="1" applyAlignment="1" applyProtection="1">
      <alignment horizontal="justify" vertical="top" wrapText="1"/>
    </xf>
    <xf numFmtId="0" fontId="16" fillId="0" borderId="3" xfId="0" applyNumberFormat="1" applyFont="1" applyBorder="1" applyAlignment="1" applyProtection="1">
      <alignment horizontal="justify" vertical="top" wrapText="1"/>
    </xf>
    <xf numFmtId="0" fontId="15" fillId="0" borderId="5" xfId="0" applyNumberFormat="1" applyFont="1" applyBorder="1" applyAlignment="1" applyProtection="1">
      <alignment horizontal="justify" vertical="top" wrapText="1"/>
    </xf>
    <xf numFmtId="0" fontId="20" fillId="0" borderId="0" xfId="0" applyNumberFormat="1" applyFont="1" applyAlignment="1" applyProtection="1">
      <alignment horizontal="justify" vertical="top" wrapText="1"/>
    </xf>
    <xf numFmtId="0" fontId="6" fillId="0" borderId="0" xfId="0" applyNumberFormat="1" applyFont="1" applyAlignment="1" applyProtection="1">
      <alignment horizontal="center" vertical="center"/>
    </xf>
    <xf numFmtId="0" fontId="6" fillId="0" borderId="1" xfId="0" applyNumberFormat="1" applyFont="1" applyBorder="1" applyAlignment="1" applyProtection="1">
      <alignment horizontal="center" vertical="center"/>
    </xf>
    <xf numFmtId="0" fontId="5" fillId="0" borderId="0" xfId="0" applyNumberFormat="1" applyFont="1" applyAlignment="1" applyProtection="1">
      <alignment horizontal="center" vertical="center"/>
    </xf>
    <xf numFmtId="0" fontId="5" fillId="2" borderId="0" xfId="0" applyNumberFormat="1"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27" fillId="0" borderId="0" xfId="0" applyNumberFormat="1" applyFont="1" applyBorder="1" applyAlignment="1">
      <alignment horizontal="center" vertical="center"/>
    </xf>
    <xf numFmtId="0" fontId="6" fillId="0" borderId="0" xfId="0" applyNumberFormat="1" applyFont="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17" fillId="0" borderId="0" xfId="0" applyNumberFormat="1" applyFont="1" applyBorder="1" applyAlignment="1" applyProtection="1">
      <alignment horizontal="center" vertical="center"/>
    </xf>
    <xf numFmtId="0" fontId="9" fillId="2" borderId="0" xfId="0" applyNumberFormat="1" applyFont="1" applyFill="1" applyAlignment="1" applyProtection="1">
      <alignment horizontal="center" vertical="center"/>
    </xf>
    <xf numFmtId="0" fontId="9" fillId="0" borderId="0" xfId="0" applyNumberFormat="1" applyFont="1" applyAlignment="1" applyProtection="1">
      <alignment horizontal="center" vertical="center"/>
    </xf>
    <xf numFmtId="0" fontId="28" fillId="0" borderId="0" xfId="0" applyNumberFormat="1" applyFont="1" applyAlignment="1" applyProtection="1">
      <alignment horizontal="center" vertical="center"/>
    </xf>
    <xf numFmtId="0" fontId="27" fillId="0" borderId="0" xfId="0" applyNumberFormat="1" applyFont="1" applyAlignment="1" applyProtection="1">
      <alignment horizontal="center" vertical="center"/>
    </xf>
    <xf numFmtId="0" fontId="28" fillId="0" borderId="1" xfId="0" applyNumberFormat="1" applyFont="1" applyBorder="1" applyAlignment="1" applyProtection="1">
      <alignment horizontal="center" vertical="center"/>
    </xf>
    <xf numFmtId="0" fontId="28" fillId="0" borderId="0" xfId="0" applyNumberFormat="1" applyFont="1" applyBorder="1" applyAlignment="1" applyProtection="1">
      <alignment horizontal="center" vertical="center"/>
    </xf>
    <xf numFmtId="0" fontId="28" fillId="0" borderId="2" xfId="0" applyNumberFormat="1" applyFont="1" applyBorder="1" applyAlignment="1" applyProtection="1">
      <alignment horizontal="center" vertical="center"/>
    </xf>
    <xf numFmtId="0" fontId="27" fillId="0" borderId="2" xfId="0" applyNumberFormat="1" applyFont="1" applyBorder="1" applyAlignment="1" applyProtection="1">
      <alignment horizontal="center" vertical="center"/>
    </xf>
    <xf numFmtId="0" fontId="27" fillId="0" borderId="3" xfId="0" applyNumberFormat="1" applyFont="1" applyBorder="1" applyAlignment="1" applyProtection="1">
      <alignment horizontal="center" vertical="center"/>
    </xf>
    <xf numFmtId="0" fontId="28" fillId="0" borderId="5" xfId="0" applyNumberFormat="1" applyFont="1" applyBorder="1" applyAlignment="1" applyProtection="1">
      <alignment horizontal="center" vertical="center"/>
    </xf>
    <xf numFmtId="0" fontId="31" fillId="0" borderId="0" xfId="0" applyNumberFormat="1" applyFont="1" applyAlignment="1" applyProtection="1">
      <alignment horizontal="center" vertical="center"/>
    </xf>
    <xf numFmtId="0" fontId="6" fillId="0" borderId="0" xfId="0" applyNumberFormat="1" applyFont="1" applyFill="1" applyBorder="1" applyAlignment="1" applyProtection="1">
      <alignment horizontal="center" vertical="center"/>
    </xf>
    <xf numFmtId="4" fontId="6" fillId="0" borderId="0" xfId="0" applyNumberFormat="1" applyFont="1" applyAlignment="1" applyProtection="1">
      <alignment horizontal="center" vertical="center"/>
    </xf>
    <xf numFmtId="4" fontId="6" fillId="0" borderId="0" xfId="0" applyNumberFormat="1" applyFont="1" applyAlignment="1" applyProtection="1">
      <alignment horizontal="center" vertical="center"/>
      <protection locked="0"/>
    </xf>
    <xf numFmtId="4" fontId="32" fillId="0" borderId="0" xfId="0" applyNumberFormat="1" applyFont="1" applyAlignment="1" applyProtection="1">
      <alignment horizontal="center" vertical="center"/>
      <protection locked="0"/>
    </xf>
    <xf numFmtId="4" fontId="6" fillId="0" borderId="1" xfId="0" applyNumberFormat="1" applyFont="1" applyBorder="1" applyAlignment="1" applyProtection="1">
      <alignment horizontal="center" vertical="center"/>
    </xf>
    <xf numFmtId="4" fontId="6" fillId="0" borderId="1" xfId="0" applyNumberFormat="1" applyFont="1" applyBorder="1" applyAlignment="1" applyProtection="1">
      <alignment horizontal="center" vertical="center"/>
      <protection locked="0"/>
    </xf>
    <xf numFmtId="4" fontId="5" fillId="0" borderId="0" xfId="0" applyNumberFormat="1" applyFont="1" applyAlignment="1" applyProtection="1">
      <alignment horizontal="center" vertical="center"/>
    </xf>
    <xf numFmtId="4" fontId="5" fillId="0" borderId="0" xfId="3" applyNumberFormat="1" applyFont="1" applyAlignment="1" applyProtection="1">
      <alignment horizontal="center" vertical="center"/>
      <protection locked="0"/>
    </xf>
    <xf numFmtId="4" fontId="5" fillId="2" borderId="0" xfId="0" applyNumberFormat="1" applyFont="1" applyFill="1" applyAlignment="1" applyProtection="1">
      <alignment horizontal="center" vertical="center"/>
    </xf>
    <xf numFmtId="4" fontId="6" fillId="2" borderId="0" xfId="3" applyNumberFormat="1" applyFont="1" applyFill="1" applyAlignment="1" applyProtection="1">
      <alignment horizontal="center" vertical="center"/>
      <protection locked="0"/>
    </xf>
    <xf numFmtId="4" fontId="5" fillId="0" borderId="0" xfId="0" applyNumberFormat="1" applyFont="1" applyFill="1" applyAlignment="1" applyProtection="1">
      <alignment horizontal="center" vertical="center"/>
    </xf>
    <xf numFmtId="4" fontId="6" fillId="0" borderId="0" xfId="3" applyNumberFormat="1" applyFont="1" applyFill="1" applyAlignment="1" applyProtection="1">
      <alignment horizontal="center" vertical="center"/>
      <protection locked="0"/>
    </xf>
    <xf numFmtId="4" fontId="5" fillId="2" borderId="0" xfId="0" applyNumberFormat="1" applyFont="1" applyFill="1" applyAlignment="1" applyProtection="1">
      <alignment horizontal="center" vertical="center"/>
      <protection locked="0"/>
    </xf>
    <xf numFmtId="4" fontId="5" fillId="0" borderId="0" xfId="0" applyNumberFormat="1" applyFont="1" applyFill="1" applyAlignment="1" applyProtection="1">
      <alignment horizontal="center" vertical="center"/>
      <protection locked="0"/>
    </xf>
    <xf numFmtId="4" fontId="6" fillId="0" borderId="0" xfId="0" applyNumberFormat="1" applyFont="1" applyFill="1" applyAlignment="1" applyProtection="1">
      <alignment horizontal="center" vertical="center"/>
    </xf>
    <xf numFmtId="4" fontId="6" fillId="0" borderId="0" xfId="0" applyNumberFormat="1" applyFont="1" applyFill="1" applyAlignment="1" applyProtection="1">
      <alignment horizontal="center" vertical="center"/>
      <protection locked="0"/>
    </xf>
    <xf numFmtId="4" fontId="5" fillId="0" borderId="0" xfId="0" applyNumberFormat="1" applyFont="1" applyAlignment="1" applyProtection="1">
      <alignment horizontal="center" vertical="center"/>
      <protection locked="0"/>
    </xf>
    <xf numFmtId="4" fontId="6" fillId="2" borderId="0" xfId="0" applyNumberFormat="1" applyFont="1" applyFill="1" applyAlignment="1" applyProtection="1">
      <alignment horizontal="center" vertical="center"/>
    </xf>
    <xf numFmtId="4" fontId="27" fillId="0" borderId="0" xfId="0" applyNumberFormat="1" applyFont="1" applyBorder="1" applyAlignment="1">
      <alignment horizontal="center" vertical="center"/>
    </xf>
    <xf numFmtId="4" fontId="6" fillId="0" borderId="0" xfId="0" applyNumberFormat="1" applyFont="1" applyFill="1" applyBorder="1" applyAlignment="1" applyProtection="1">
      <alignment horizontal="center" vertical="center"/>
    </xf>
    <xf numFmtId="4" fontId="6" fillId="0" borderId="0" xfId="0" applyNumberFormat="1" applyFont="1" applyBorder="1" applyAlignment="1" applyProtection="1">
      <alignment horizontal="center" vertical="center"/>
      <protection locked="0"/>
    </xf>
    <xf numFmtId="4" fontId="27" fillId="0" borderId="0" xfId="0" applyNumberFormat="1" applyFont="1" applyFill="1" applyBorder="1" applyAlignment="1" applyProtection="1">
      <alignment horizontal="center" vertical="center"/>
    </xf>
    <xf numFmtId="4" fontId="27" fillId="0" borderId="0" xfId="0" applyNumberFormat="1" applyFont="1" applyFill="1" applyBorder="1" applyAlignment="1" applyProtection="1">
      <alignment horizontal="center" vertical="center"/>
      <protection locked="0"/>
    </xf>
    <xf numFmtId="4" fontId="17" fillId="0" borderId="0" xfId="0" applyNumberFormat="1" applyFont="1" applyFill="1" applyBorder="1" applyAlignment="1" applyProtection="1">
      <alignment horizontal="center" vertical="center"/>
    </xf>
    <xf numFmtId="4" fontId="17" fillId="0" borderId="0" xfId="0" applyNumberFormat="1" applyFont="1" applyBorder="1" applyAlignment="1" applyProtection="1">
      <alignment horizontal="center" vertical="center"/>
      <protection locked="0"/>
    </xf>
    <xf numFmtId="4" fontId="6" fillId="2" borderId="0" xfId="0" applyNumberFormat="1" applyFont="1" applyFill="1" applyAlignment="1" applyProtection="1">
      <alignment horizontal="center" vertical="center"/>
      <protection locked="0"/>
    </xf>
    <xf numFmtId="4" fontId="6" fillId="0" borderId="0" xfId="0" applyNumberFormat="1" applyFont="1" applyBorder="1" applyAlignment="1" applyProtection="1">
      <alignment horizontal="center" vertical="center"/>
    </xf>
    <xf numFmtId="4" fontId="28" fillId="0" borderId="0" xfId="0" applyNumberFormat="1" applyFont="1" applyBorder="1" applyAlignment="1" applyProtection="1">
      <alignment horizontal="center" vertical="center"/>
    </xf>
    <xf numFmtId="4" fontId="27" fillId="0" borderId="0" xfId="0" applyNumberFormat="1" applyFont="1" applyBorder="1" applyAlignment="1" applyProtection="1">
      <alignment horizontal="center" vertical="center"/>
    </xf>
    <xf numFmtId="4" fontId="27" fillId="0" borderId="0" xfId="0" applyNumberFormat="1" applyFont="1" applyBorder="1" applyAlignment="1" applyProtection="1">
      <alignment horizontal="center" vertical="center"/>
      <protection locked="0"/>
    </xf>
    <xf numFmtId="4" fontId="9" fillId="2" borderId="0" xfId="0" applyNumberFormat="1" applyFont="1" applyFill="1" applyAlignment="1" applyProtection="1">
      <alignment horizontal="center" vertical="center"/>
    </xf>
    <xf numFmtId="4" fontId="9" fillId="2" borderId="0" xfId="0" applyNumberFormat="1" applyFont="1" applyFill="1" applyAlignment="1" applyProtection="1">
      <alignment horizontal="center" vertical="center"/>
      <protection locked="0"/>
    </xf>
    <xf numFmtId="4" fontId="9" fillId="0" borderId="0" xfId="0" applyNumberFormat="1" applyFont="1" applyAlignment="1" applyProtection="1">
      <alignment horizontal="center" vertical="center"/>
    </xf>
    <xf numFmtId="4" fontId="9" fillId="0" borderId="0" xfId="0" applyNumberFormat="1" applyFont="1" applyAlignment="1" applyProtection="1">
      <alignment horizontal="center" vertical="center"/>
      <protection locked="0"/>
    </xf>
    <xf numFmtId="4" fontId="28" fillId="0" borderId="0" xfId="0" applyNumberFormat="1" applyFont="1" applyAlignment="1" applyProtection="1">
      <alignment horizontal="center" vertical="center"/>
    </xf>
    <xf numFmtId="4" fontId="27" fillId="0" borderId="0" xfId="0" applyNumberFormat="1" applyFont="1" applyAlignment="1" applyProtection="1">
      <alignment horizontal="center" vertical="center"/>
    </xf>
    <xf numFmtId="4" fontId="27" fillId="0" borderId="0" xfId="0" applyNumberFormat="1" applyFont="1" applyFill="1" applyAlignment="1" applyProtection="1">
      <alignment horizontal="center" vertical="center"/>
    </xf>
    <xf numFmtId="4" fontId="28" fillId="0" borderId="1" xfId="0" applyNumberFormat="1" applyFont="1" applyBorder="1" applyAlignment="1" applyProtection="1">
      <alignment horizontal="center" vertical="center"/>
    </xf>
    <xf numFmtId="4" fontId="28" fillId="0" borderId="1" xfId="0" applyNumberFormat="1" applyFont="1" applyFill="1" applyBorder="1" applyAlignment="1" applyProtection="1">
      <alignment horizontal="center" vertical="center"/>
    </xf>
    <xf numFmtId="4" fontId="28" fillId="0" borderId="0" xfId="0" applyNumberFormat="1" applyFont="1" applyFill="1" applyBorder="1" applyAlignment="1" applyProtection="1">
      <alignment horizontal="center" vertical="center"/>
    </xf>
    <xf numFmtId="4" fontId="28" fillId="0" borderId="2" xfId="0" applyNumberFormat="1" applyFont="1" applyBorder="1" applyAlignment="1" applyProtection="1">
      <alignment horizontal="center" vertical="center"/>
    </xf>
    <xf numFmtId="4" fontId="28" fillId="0" borderId="2" xfId="0" applyNumberFormat="1" applyFont="1" applyFill="1" applyBorder="1" applyAlignment="1" applyProtection="1">
      <alignment horizontal="center" vertical="center"/>
    </xf>
    <xf numFmtId="4" fontId="27" fillId="0" borderId="2" xfId="0" applyNumberFormat="1" applyFont="1" applyBorder="1" applyAlignment="1" applyProtection="1">
      <alignment horizontal="center" vertical="center"/>
    </xf>
    <xf numFmtId="4" fontId="27" fillId="0" borderId="3" xfId="0" applyNumberFormat="1" applyFont="1" applyBorder="1" applyAlignment="1" applyProtection="1">
      <alignment horizontal="center" vertical="center"/>
    </xf>
    <xf numFmtId="4" fontId="27" fillId="0" borderId="3" xfId="0" applyNumberFormat="1" applyFont="1" applyFill="1" applyBorder="1" applyAlignment="1" applyProtection="1">
      <alignment horizontal="center" vertical="center"/>
    </xf>
    <xf numFmtId="4" fontId="28" fillId="0" borderId="5" xfId="0" applyNumberFormat="1" applyFont="1" applyBorder="1" applyAlignment="1" applyProtection="1">
      <alignment horizontal="center" vertical="center"/>
    </xf>
    <xf numFmtId="4" fontId="31" fillId="0" borderId="0" xfId="0" applyNumberFormat="1" applyFont="1" applyAlignment="1" applyProtection="1">
      <alignment horizontal="center" vertical="center"/>
    </xf>
    <xf numFmtId="4" fontId="31" fillId="0" borderId="0" xfId="0" applyNumberFormat="1" applyFont="1" applyAlignment="1" applyProtection="1">
      <alignment horizontal="center" vertical="center"/>
      <protection locked="0"/>
    </xf>
    <xf numFmtId="4" fontId="6" fillId="0" borderId="0" xfId="44" applyNumberFormat="1" applyFont="1" applyFill="1" applyBorder="1" applyAlignment="1" applyProtection="1">
      <alignment horizontal="center" vertical="center"/>
      <protection locked="0"/>
    </xf>
    <xf numFmtId="43" fontId="6" fillId="0" borderId="0" xfId="0" applyNumberFormat="1" applyFont="1" applyAlignment="1" applyProtection="1">
      <alignment horizontal="center" vertical="center"/>
    </xf>
    <xf numFmtId="43" fontId="32" fillId="0" borderId="0" xfId="0" applyNumberFormat="1" applyFont="1" applyAlignment="1" applyProtection="1">
      <alignment horizontal="center" vertical="center"/>
      <protection locked="0"/>
    </xf>
    <xf numFmtId="43" fontId="6" fillId="0" borderId="1" xfId="0" applyNumberFormat="1" applyFont="1" applyBorder="1" applyAlignment="1" applyProtection="1">
      <alignment horizontal="center" vertical="center"/>
    </xf>
    <xf numFmtId="43" fontId="5" fillId="0" borderId="0" xfId="3" applyNumberFormat="1" applyFont="1" applyAlignment="1" applyProtection="1">
      <alignment horizontal="center" vertical="center"/>
    </xf>
    <xf numFmtId="43" fontId="6" fillId="2" borderId="0" xfId="3" applyNumberFormat="1" applyFont="1" applyFill="1" applyAlignment="1" applyProtection="1">
      <alignment horizontal="center" vertical="center"/>
    </xf>
    <xf numFmtId="43" fontId="6" fillId="0" borderId="0" xfId="3" applyNumberFormat="1" applyFont="1" applyFill="1" applyAlignment="1" applyProtection="1">
      <alignment horizontal="center" vertical="center"/>
    </xf>
    <xf numFmtId="43" fontId="5" fillId="2" borderId="0" xfId="0" applyNumberFormat="1" applyFont="1" applyFill="1" applyAlignment="1" applyProtection="1">
      <alignment horizontal="center" vertical="center"/>
    </xf>
    <xf numFmtId="43" fontId="5" fillId="0" borderId="0" xfId="0" applyNumberFormat="1" applyFont="1" applyFill="1" applyAlignment="1" applyProtection="1">
      <alignment horizontal="center" vertical="center"/>
    </xf>
    <xf numFmtId="43" fontId="6" fillId="0" borderId="0" xfId="0" applyNumberFormat="1" applyFont="1" applyFill="1" applyAlignment="1" applyProtection="1">
      <alignment horizontal="center" vertical="center"/>
    </xf>
    <xf numFmtId="43" fontId="5" fillId="0" borderId="0" xfId="0" applyNumberFormat="1" applyFont="1" applyAlignment="1" applyProtection="1">
      <alignment horizontal="center" vertical="center"/>
    </xf>
    <xf numFmtId="43" fontId="27" fillId="0" borderId="0" xfId="0" applyNumberFormat="1" applyFont="1" applyBorder="1" applyAlignment="1">
      <alignment horizontal="center" vertical="center"/>
    </xf>
    <xf numFmtId="43" fontId="6" fillId="0" borderId="0" xfId="0" applyNumberFormat="1" applyFont="1" applyBorder="1" applyAlignment="1" applyProtection="1">
      <alignment horizontal="center" vertical="center"/>
    </xf>
    <xf numFmtId="43" fontId="27" fillId="0" borderId="0" xfId="0" applyNumberFormat="1" applyFont="1" applyFill="1" applyBorder="1" applyAlignment="1" applyProtection="1">
      <alignment horizontal="center" vertical="center"/>
    </xf>
    <xf numFmtId="43" fontId="17" fillId="0" borderId="0" xfId="0" applyNumberFormat="1" applyFont="1" applyBorder="1" applyAlignment="1" applyProtection="1">
      <alignment horizontal="center" vertical="center"/>
    </xf>
    <xf numFmtId="43" fontId="5" fillId="0" borderId="0" xfId="0" applyNumberFormat="1" applyFont="1" applyBorder="1" applyAlignment="1" applyProtection="1">
      <alignment horizontal="center" vertical="center"/>
    </xf>
    <xf numFmtId="43" fontId="28" fillId="0" borderId="0" xfId="0" applyNumberFormat="1" applyFont="1" applyBorder="1" applyAlignment="1" applyProtection="1">
      <alignment horizontal="center" vertical="center"/>
    </xf>
    <xf numFmtId="43" fontId="27" fillId="0" borderId="0" xfId="0" applyNumberFormat="1" applyFont="1" applyBorder="1" applyAlignment="1" applyProtection="1">
      <alignment horizontal="center" vertical="center"/>
    </xf>
    <xf numFmtId="43" fontId="9" fillId="2" borderId="0" xfId="0" applyNumberFormat="1" applyFont="1" applyFill="1" applyAlignment="1" applyProtection="1">
      <alignment horizontal="center" vertical="center"/>
    </xf>
    <xf numFmtId="43" fontId="9" fillId="0" borderId="0" xfId="0" applyNumberFormat="1" applyFont="1" applyAlignment="1" applyProtection="1">
      <alignment horizontal="center" vertical="center"/>
    </xf>
    <xf numFmtId="43" fontId="28" fillId="0" borderId="0" xfId="0" applyNumberFormat="1" applyFont="1" applyAlignment="1" applyProtection="1">
      <alignment horizontal="center" vertical="center"/>
    </xf>
    <xf numFmtId="43" fontId="27" fillId="0" borderId="0" xfId="0" applyNumberFormat="1" applyFont="1" applyAlignment="1" applyProtection="1">
      <alignment horizontal="center" vertical="center"/>
    </xf>
    <xf numFmtId="43" fontId="28" fillId="0" borderId="1" xfId="0" applyNumberFormat="1" applyFont="1" applyBorder="1" applyAlignment="1" applyProtection="1">
      <alignment horizontal="center" vertical="center"/>
    </xf>
    <xf numFmtId="43" fontId="5" fillId="0" borderId="10" xfId="0" applyNumberFormat="1" applyFont="1" applyBorder="1" applyAlignment="1" applyProtection="1">
      <alignment horizontal="center" vertical="center"/>
    </xf>
    <xf numFmtId="43" fontId="28" fillId="0" borderId="2" xfId="0" applyNumberFormat="1" applyFont="1" applyBorder="1" applyAlignment="1" applyProtection="1">
      <alignment horizontal="center" vertical="center"/>
    </xf>
    <xf numFmtId="43" fontId="6" fillId="0" borderId="10" xfId="0" applyNumberFormat="1" applyFont="1" applyBorder="1" applyAlignment="1" applyProtection="1">
      <alignment horizontal="center" vertical="center"/>
    </xf>
    <xf numFmtId="43" fontId="27" fillId="0" borderId="3" xfId="0" applyNumberFormat="1" applyFont="1" applyBorder="1" applyAlignment="1" applyProtection="1">
      <alignment horizontal="center" vertical="center"/>
    </xf>
    <xf numFmtId="43" fontId="5" fillId="0" borderId="8" xfId="0" applyNumberFormat="1" applyFont="1" applyBorder="1" applyAlignment="1" applyProtection="1">
      <alignment horizontal="center" vertical="center"/>
    </xf>
    <xf numFmtId="43" fontId="31" fillId="0" borderId="0" xfId="0" applyNumberFormat="1" applyFont="1" applyAlignment="1" applyProtection="1">
      <alignment horizontal="center" vertical="center"/>
    </xf>
    <xf numFmtId="43" fontId="6" fillId="0" borderId="0" xfId="44" applyNumberFormat="1" applyFont="1" applyFill="1" applyBorder="1" applyAlignment="1" applyProtection="1">
      <alignment horizontal="center" vertical="center"/>
    </xf>
    <xf numFmtId="0" fontId="5" fillId="0" borderId="4" xfId="0" applyNumberFormat="1" applyFont="1" applyBorder="1" applyAlignment="1" applyProtection="1">
      <alignment horizontal="center" vertical="center" wrapText="1"/>
    </xf>
    <xf numFmtId="0" fontId="19" fillId="3" borderId="0" xfId="0" applyNumberFormat="1" applyFont="1" applyFill="1" applyBorder="1" applyAlignment="1" applyProtection="1">
      <alignment horizontal="center" vertical="center" wrapText="1"/>
    </xf>
    <xf numFmtId="164" fontId="5" fillId="0" borderId="4" xfId="0" applyNumberFormat="1" applyFont="1" applyBorder="1" applyAlignment="1" applyProtection="1">
      <alignment horizontal="center" vertical="center" wrapText="1"/>
    </xf>
    <xf numFmtId="4" fontId="5" fillId="0" borderId="4" xfId="0" applyNumberFormat="1" applyFont="1" applyBorder="1" applyAlignment="1" applyProtection="1">
      <alignment horizontal="center" vertical="center" wrapText="1"/>
    </xf>
    <xf numFmtId="4" fontId="5" fillId="0" borderId="4" xfId="3" applyNumberFormat="1" applyFont="1" applyBorder="1" applyAlignment="1" applyProtection="1">
      <alignment horizontal="center" vertical="center" wrapText="1"/>
    </xf>
    <xf numFmtId="43" fontId="5" fillId="0" borderId="4" xfId="3" applyNumberFormat="1" applyFont="1" applyBorder="1" applyAlignment="1" applyProtection="1">
      <alignment horizontal="center" vertical="center" wrapText="1"/>
    </xf>
    <xf numFmtId="164" fontId="19" fillId="3" borderId="0" xfId="0" applyNumberFormat="1" applyFont="1" applyFill="1" applyBorder="1" applyAlignment="1" applyProtection="1">
      <alignment horizontal="center" vertical="center" wrapText="1"/>
    </xf>
    <xf numFmtId="0" fontId="28" fillId="3" borderId="0" xfId="0" applyNumberFormat="1" applyFont="1" applyFill="1" applyBorder="1" applyAlignment="1" applyProtection="1">
      <alignment horizontal="center" vertical="center" wrapText="1"/>
    </xf>
    <xf numFmtId="4" fontId="28" fillId="3" borderId="0" xfId="0" applyNumberFormat="1" applyFont="1" applyFill="1" applyBorder="1" applyAlignment="1" applyProtection="1">
      <alignment horizontal="center" vertical="center" wrapText="1"/>
    </xf>
    <xf numFmtId="43" fontId="28" fillId="3" borderId="0" xfId="0" applyNumberFormat="1" applyFont="1" applyFill="1" applyBorder="1" applyAlignment="1" applyProtection="1">
      <alignment horizontal="center" vertical="center" wrapText="1"/>
    </xf>
    <xf numFmtId="0" fontId="11" fillId="0" borderId="0" xfId="0" applyNumberFormat="1" applyFont="1" applyAlignment="1" applyProtection="1">
      <alignment horizontal="right" vertical="top"/>
    </xf>
    <xf numFmtId="0" fontId="7" fillId="0" borderId="0" xfId="0" applyNumberFormat="1" applyFont="1" applyAlignment="1" applyProtection="1">
      <alignment horizontal="right"/>
    </xf>
    <xf numFmtId="0" fontId="0" fillId="0" borderId="0" xfId="0" applyNumberFormat="1" applyAlignment="1" applyProtection="1">
      <alignment horizontal="right"/>
    </xf>
    <xf numFmtId="0" fontId="13" fillId="0" borderId="0" xfId="0" applyFont="1" applyAlignment="1" applyProtection="1">
      <alignment horizontal="center" vertical="center"/>
    </xf>
    <xf numFmtId="4" fontId="6" fillId="0" borderId="0" xfId="0" applyNumberFormat="1" applyFont="1" applyFill="1" applyAlignment="1" applyProtection="1">
      <alignment horizontal="center" vertical="center" shrinkToFit="1"/>
    </xf>
    <xf numFmtId="4" fontId="6" fillId="0" borderId="0" xfId="0" applyNumberFormat="1" applyFont="1" applyFill="1" applyAlignment="1" applyProtection="1">
      <alignment horizontal="center" vertical="center" shrinkToFit="1"/>
      <protection locked="0"/>
    </xf>
    <xf numFmtId="43" fontId="6" fillId="0" borderId="0" xfId="3" applyNumberFormat="1" applyFont="1" applyFill="1" applyAlignment="1" applyProtection="1">
      <alignment horizontal="center" vertical="center" shrinkToFit="1"/>
    </xf>
    <xf numFmtId="4" fontId="6" fillId="0" borderId="0" xfId="48" applyNumberFormat="1" applyFont="1" applyFill="1" applyAlignment="1" applyProtection="1">
      <alignment horizontal="center" vertical="center" shrinkToFit="1"/>
    </xf>
    <xf numFmtId="0" fontId="6" fillId="0" borderId="0" xfId="0" applyNumberFormat="1" applyFont="1" applyAlignment="1" applyProtection="1">
      <alignment horizontal="center" vertical="center" shrinkToFit="1"/>
    </xf>
    <xf numFmtId="4" fontId="6" fillId="0" borderId="0" xfId="0" applyNumberFormat="1" applyFont="1" applyAlignment="1" applyProtection="1">
      <alignment horizontal="center" vertical="center" shrinkToFit="1"/>
      <protection locked="0"/>
    </xf>
    <xf numFmtId="43" fontId="6" fillId="0" borderId="0" xfId="0" applyNumberFormat="1" applyFont="1" applyAlignment="1" applyProtection="1">
      <alignment horizontal="center" vertical="center" shrinkToFit="1"/>
      <protection locked="0"/>
    </xf>
    <xf numFmtId="166" fontId="6" fillId="0" borderId="0" xfId="0" applyNumberFormat="1" applyFont="1" applyFill="1" applyAlignment="1" applyProtection="1">
      <alignment horizontal="center" vertical="center"/>
    </xf>
    <xf numFmtId="4" fontId="5" fillId="0" borderId="0" xfId="0" applyNumberFormat="1" applyFont="1" applyFill="1" applyAlignment="1" applyProtection="1">
      <alignment horizontal="center" vertical="center" shrinkToFit="1"/>
      <protection locked="0"/>
    </xf>
    <xf numFmtId="43" fontId="6" fillId="0" borderId="0" xfId="0" applyNumberFormat="1" applyFont="1" applyFill="1" applyAlignment="1" applyProtection="1">
      <alignment horizontal="center" vertical="center" shrinkToFit="1"/>
    </xf>
    <xf numFmtId="43" fontId="5" fillId="0" borderId="0" xfId="0" applyNumberFormat="1" applyFont="1" applyAlignment="1" applyProtection="1">
      <alignment horizontal="right" vertical="center"/>
    </xf>
    <xf numFmtId="0" fontId="6" fillId="0" borderId="0" xfId="0" applyNumberFormat="1" applyFont="1" applyFill="1" applyAlignment="1" applyProtection="1">
      <alignment horizontal="center" vertical="center" shrinkToFit="1"/>
    </xf>
    <xf numFmtId="0" fontId="28" fillId="0" borderId="0" xfId="0" applyFont="1" applyBorder="1" applyAlignment="1">
      <alignment vertical="top" wrapText="1"/>
    </xf>
    <xf numFmtId="0" fontId="27" fillId="0" borderId="0" xfId="0" applyFont="1" applyBorder="1" applyAlignment="1">
      <alignment vertical="top" wrapText="1"/>
    </xf>
    <xf numFmtId="0" fontId="5" fillId="0" borderId="0" xfId="0" quotePrefix="1" applyNumberFormat="1" applyFont="1" applyBorder="1" applyAlignment="1">
      <alignment horizontal="justify" vertical="top" wrapText="1"/>
    </xf>
    <xf numFmtId="0" fontId="5" fillId="2" borderId="0" xfId="0" applyNumberFormat="1" applyFont="1" applyFill="1" applyAlignment="1" applyProtection="1">
      <alignment horizontal="left" vertical="top"/>
    </xf>
    <xf numFmtId="4" fontId="17"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xf>
    <xf numFmtId="0" fontId="11" fillId="0" borderId="0" xfId="0" applyFont="1" applyBorder="1" applyAlignment="1" applyProtection="1">
      <alignment horizontal="center" vertical="center" wrapText="1"/>
    </xf>
  </cellXfs>
  <cellStyles count="55">
    <cellStyle name="Comma 2" xfId="1"/>
    <cellStyle name="Comma 2 2" xfId="44"/>
    <cellStyle name="Comma 3" xfId="2"/>
    <cellStyle name="Comma 4" xfId="46"/>
    <cellStyle name="Comma 5" xfId="50"/>
    <cellStyle name="Comma 6" xfId="54"/>
    <cellStyle name="Currency" xfId="3" builtinId="4"/>
    <cellStyle name="Currency 2" xfId="53"/>
    <cellStyle name="Default_Uvuceni" xfId="47"/>
    <cellStyle name="Excel Built-in Normal" xfId="4"/>
    <cellStyle name="Normal" xfId="0" builtinId="0"/>
    <cellStyle name="Normal 10" xfId="5"/>
    <cellStyle name="Normal 10 2" xfId="48"/>
    <cellStyle name="Normal 11" xfId="6"/>
    <cellStyle name="Normal 11 2" xfId="7"/>
    <cellStyle name="Normal 12" xfId="8"/>
    <cellStyle name="Normal 13" xfId="9"/>
    <cellStyle name="Normal 14" xfId="10"/>
    <cellStyle name="Normal 15" xfId="11"/>
    <cellStyle name="Normal 16" xfId="12"/>
    <cellStyle name="Normal 17" xfId="13"/>
    <cellStyle name="Normal 18" xfId="14"/>
    <cellStyle name="Normal 19" xfId="15"/>
    <cellStyle name="Normal 2" xfId="16"/>
    <cellStyle name="Normal 2 2" xfId="39"/>
    <cellStyle name="Normal 20" xfId="17"/>
    <cellStyle name="Normal 21" xfId="18"/>
    <cellStyle name="Normal 22" xfId="19"/>
    <cellStyle name="Normal 23" xfId="20"/>
    <cellStyle name="Normal 24" xfId="21"/>
    <cellStyle name="Normal 25" xfId="22"/>
    <cellStyle name="Normal 26" xfId="23"/>
    <cellStyle name="Normal 27" xfId="24"/>
    <cellStyle name="Normal 28" xfId="25"/>
    <cellStyle name="Normal 29" xfId="26"/>
    <cellStyle name="Normal 3" xfId="27"/>
    <cellStyle name="Normal 3 2" xfId="43"/>
    <cellStyle name="Normal 30" xfId="28"/>
    <cellStyle name="Normal 31" xfId="29"/>
    <cellStyle name="Normal 4" xfId="30"/>
    <cellStyle name="Normal 4 2 2" xfId="31"/>
    <cellStyle name="Normal 5" xfId="32"/>
    <cellStyle name="Normal 6" xfId="33"/>
    <cellStyle name="Normal 7" xfId="34"/>
    <cellStyle name="Normal 8" xfId="35"/>
    <cellStyle name="Normal 9" xfId="36"/>
    <cellStyle name="Normalno 2" xfId="37"/>
    <cellStyle name="Normalno 3" xfId="42"/>
    <cellStyle name="Normalno 4" xfId="41"/>
    <cellStyle name="Obično 2" xfId="38"/>
    <cellStyle name="Obično 2 2" xfId="49"/>
    <cellStyle name="Obično_List1" xfId="51"/>
    <cellStyle name="Style 1" xfId="52"/>
    <cellStyle name="Zarez 2" xfId="40"/>
    <cellStyle name="Zarez 3" xfId="45"/>
  </cellStyles>
  <dxfs count="0"/>
  <tableStyles count="0" defaultTableStyle="TableStyleMedium2" defaultPivotStyle="PivotStyleLight16"/>
  <colors>
    <mruColors>
      <color rgb="FF969696"/>
      <color rgb="FFEAEAEA"/>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0</xdr:col>
      <xdr:colOff>5000626</xdr:colOff>
      <xdr:row>42</xdr:row>
      <xdr:rowOff>66896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21602700"/>
          <a:ext cx="5000626" cy="24671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4"/>
  <sheetViews>
    <sheetView tabSelected="1" view="pageBreakPreview" zoomScaleNormal="100" zoomScaleSheetLayoutView="100" zoomScalePageLayoutView="85" workbookViewId="0">
      <selection activeCell="E26" sqref="E26"/>
    </sheetView>
  </sheetViews>
  <sheetFormatPr defaultColWidth="9.140625" defaultRowHeight="23.25" customHeight="1" x14ac:dyDescent="0.2"/>
  <cols>
    <col min="1" max="1" width="11.140625" style="78" customWidth="1"/>
    <col min="2" max="10" width="11.140625" style="69" customWidth="1"/>
    <col min="11" max="16384" width="9.140625" style="64"/>
  </cols>
  <sheetData>
    <row r="1" spans="1:10" ht="23.25" customHeight="1" x14ac:dyDescent="0.2">
      <c r="A1" s="75"/>
      <c r="B1" s="215"/>
      <c r="C1" s="68"/>
    </row>
    <row r="2" spans="1:10" ht="23.25" customHeight="1" x14ac:dyDescent="0.2">
      <c r="A2" s="75"/>
      <c r="B2" s="215"/>
      <c r="C2" s="68"/>
      <c r="D2" s="70"/>
      <c r="E2" s="70"/>
      <c r="F2" s="70"/>
    </row>
    <row r="3" spans="1:10" s="65" customFormat="1" ht="23.25" customHeight="1" x14ac:dyDescent="0.3">
      <c r="A3" s="76" t="s">
        <v>19</v>
      </c>
      <c r="B3" s="71"/>
      <c r="C3" s="71"/>
      <c r="D3" s="71"/>
      <c r="E3" s="72"/>
      <c r="F3" s="72"/>
      <c r="G3" s="72"/>
      <c r="H3" s="72"/>
      <c r="I3" s="72"/>
      <c r="J3" s="72"/>
    </row>
    <row r="4" spans="1:10" s="65" customFormat="1" ht="23.25" customHeight="1" x14ac:dyDescent="0.3">
      <c r="A4" s="76" t="s">
        <v>256</v>
      </c>
      <c r="B4" s="73"/>
      <c r="C4" s="73"/>
      <c r="D4" s="73"/>
      <c r="E4" s="73"/>
      <c r="F4" s="73"/>
      <c r="G4" s="73"/>
      <c r="H4" s="73"/>
      <c r="I4" s="73"/>
      <c r="J4" s="72"/>
    </row>
    <row r="5" spans="1:10" s="65" customFormat="1" ht="23.25" customHeight="1" x14ac:dyDescent="0.3">
      <c r="A5" s="76" t="s">
        <v>257</v>
      </c>
      <c r="B5" s="73"/>
      <c r="C5" s="73"/>
      <c r="D5" s="73"/>
      <c r="E5" s="73"/>
      <c r="F5" s="73"/>
      <c r="G5" s="73"/>
      <c r="H5" s="73"/>
      <c r="I5" s="73"/>
      <c r="J5" s="72"/>
    </row>
    <row r="6" spans="1:10" s="65" customFormat="1" ht="23.25" customHeight="1" x14ac:dyDescent="0.3">
      <c r="A6" s="76" t="s">
        <v>258</v>
      </c>
      <c r="B6" s="73"/>
      <c r="C6" s="73"/>
      <c r="D6" s="73"/>
      <c r="E6" s="73"/>
      <c r="F6" s="73"/>
      <c r="G6" s="73"/>
      <c r="H6" s="73"/>
      <c r="I6" s="73"/>
      <c r="J6" s="72"/>
    </row>
    <row r="7" spans="1:10" s="65" customFormat="1" ht="23.25" customHeight="1" x14ac:dyDescent="0.3">
      <c r="A7" s="76"/>
      <c r="B7" s="73"/>
      <c r="C7" s="73"/>
      <c r="D7" s="73"/>
      <c r="E7" s="73"/>
      <c r="F7" s="73"/>
      <c r="G7" s="73"/>
      <c r="H7" s="73"/>
      <c r="I7" s="73"/>
      <c r="J7" s="72"/>
    </row>
    <row r="8" spans="1:10" s="65" customFormat="1" ht="23.25" customHeight="1" x14ac:dyDescent="0.3">
      <c r="A8" s="77"/>
      <c r="B8" s="71"/>
      <c r="C8" s="72"/>
      <c r="D8" s="72"/>
      <c r="E8" s="72"/>
      <c r="F8" s="72"/>
      <c r="G8" s="72"/>
      <c r="H8" s="72"/>
      <c r="I8" s="72"/>
      <c r="J8" s="72"/>
    </row>
    <row r="9" spans="1:10" s="65" customFormat="1" ht="23.25" customHeight="1" x14ac:dyDescent="0.3">
      <c r="A9" s="76" t="s">
        <v>20</v>
      </c>
      <c r="B9" s="71"/>
      <c r="C9" s="71"/>
      <c r="D9" s="71"/>
      <c r="E9" s="72"/>
      <c r="F9" s="72"/>
      <c r="G9" s="72"/>
      <c r="H9" s="72"/>
      <c r="I9" s="72"/>
      <c r="J9" s="72"/>
    </row>
    <row r="10" spans="1:10" s="65" customFormat="1" ht="23.25" customHeight="1" x14ac:dyDescent="0.3">
      <c r="A10" s="76" t="s">
        <v>256</v>
      </c>
      <c r="B10" s="73"/>
      <c r="C10" s="73"/>
      <c r="D10" s="73"/>
      <c r="E10" s="73"/>
      <c r="F10" s="73"/>
      <c r="G10" s="73"/>
      <c r="H10" s="73"/>
      <c r="I10" s="73"/>
      <c r="J10" s="72"/>
    </row>
    <row r="11" spans="1:10" s="65" customFormat="1" ht="23.25" customHeight="1" x14ac:dyDescent="0.3">
      <c r="A11" s="76" t="s">
        <v>259</v>
      </c>
      <c r="B11" s="73"/>
      <c r="C11" s="73"/>
      <c r="D11" s="73"/>
      <c r="E11" s="73"/>
      <c r="F11" s="73"/>
      <c r="G11" s="73"/>
      <c r="H11" s="73"/>
      <c r="I11" s="73"/>
      <c r="J11" s="72"/>
    </row>
    <row r="12" spans="1:10" s="65" customFormat="1" ht="23.25" customHeight="1" x14ac:dyDescent="0.3">
      <c r="A12" s="76"/>
      <c r="B12" s="73"/>
      <c r="C12" s="73"/>
      <c r="D12" s="73"/>
      <c r="E12" s="73"/>
      <c r="F12" s="73"/>
      <c r="G12" s="73"/>
      <c r="H12" s="73"/>
      <c r="I12" s="73"/>
      <c r="J12" s="72"/>
    </row>
    <row r="13" spans="1:10" s="65" customFormat="1" ht="23.25" customHeight="1" x14ac:dyDescent="0.3">
      <c r="A13" s="76"/>
      <c r="B13" s="73"/>
      <c r="C13" s="73"/>
      <c r="D13" s="73"/>
      <c r="E13" s="73"/>
      <c r="F13" s="73"/>
      <c r="G13" s="73"/>
      <c r="H13" s="73"/>
      <c r="I13" s="73"/>
      <c r="J13" s="72"/>
    </row>
    <row r="14" spans="1:10" ht="23.25" customHeight="1" x14ac:dyDescent="0.2">
      <c r="A14" s="75"/>
      <c r="B14" s="215"/>
      <c r="C14" s="68"/>
      <c r="D14" s="68"/>
      <c r="E14" s="68"/>
      <c r="F14" s="68"/>
    </row>
    <row r="15" spans="1:10" ht="23.25" customHeight="1" x14ac:dyDescent="0.2">
      <c r="A15" s="75"/>
      <c r="B15" s="215"/>
      <c r="C15" s="68"/>
      <c r="D15" s="215"/>
      <c r="E15" s="68"/>
      <c r="F15" s="68"/>
    </row>
    <row r="18" spans="1:10" s="66" customFormat="1" ht="23.25" customHeight="1" x14ac:dyDescent="0.35">
      <c r="A18" s="233" t="s">
        <v>6</v>
      </c>
      <c r="B18" s="233"/>
      <c r="C18" s="233"/>
      <c r="D18" s="233"/>
      <c r="E18" s="233"/>
      <c r="F18" s="233"/>
      <c r="G18" s="233"/>
      <c r="H18" s="233"/>
      <c r="I18" s="233"/>
      <c r="J18" s="233"/>
    </row>
    <row r="19" spans="1:10" s="65" customFormat="1" ht="23.25" customHeight="1" x14ac:dyDescent="0.3">
      <c r="A19" s="77"/>
      <c r="B19" s="71"/>
      <c r="C19" s="72"/>
      <c r="D19" s="72"/>
      <c r="E19" s="72"/>
      <c r="F19" s="72"/>
      <c r="G19" s="72"/>
      <c r="H19" s="72"/>
      <c r="I19" s="72"/>
      <c r="J19" s="72"/>
    </row>
    <row r="20" spans="1:10" s="65" customFormat="1" ht="23.25" customHeight="1" x14ac:dyDescent="0.3">
      <c r="A20" s="77"/>
      <c r="B20" s="71"/>
      <c r="C20" s="72"/>
      <c r="D20" s="72"/>
      <c r="E20" s="72"/>
      <c r="F20" s="72"/>
      <c r="G20" s="72"/>
      <c r="H20" s="72"/>
      <c r="I20" s="72"/>
      <c r="J20" s="72"/>
    </row>
    <row r="21" spans="1:10" s="65" customFormat="1" ht="23.25" customHeight="1" x14ac:dyDescent="0.3">
      <c r="A21" s="77"/>
      <c r="B21" s="71"/>
      <c r="C21" s="72"/>
      <c r="D21" s="74"/>
      <c r="E21" s="72"/>
      <c r="F21" s="72"/>
      <c r="G21" s="72"/>
      <c r="H21" s="72"/>
      <c r="I21" s="72"/>
      <c r="J21" s="72"/>
    </row>
    <row r="22" spans="1:10" s="65" customFormat="1" ht="23.25" customHeight="1" x14ac:dyDescent="0.3">
      <c r="A22" s="234" t="s">
        <v>330</v>
      </c>
      <c r="B22" s="234"/>
      <c r="C22" s="234"/>
      <c r="D22" s="234"/>
      <c r="E22" s="234"/>
      <c r="F22" s="234"/>
      <c r="G22" s="234"/>
      <c r="H22" s="234"/>
      <c r="I22" s="234"/>
      <c r="J22" s="234"/>
    </row>
    <row r="24" spans="1:10" s="65" customFormat="1" ht="23.25" customHeight="1" x14ac:dyDescent="0.3">
      <c r="A24" s="77"/>
      <c r="B24" s="72"/>
      <c r="C24" s="72"/>
      <c r="D24" s="71"/>
      <c r="E24" s="72"/>
      <c r="F24" s="72"/>
      <c r="G24" s="72"/>
      <c r="H24" s="72"/>
      <c r="I24" s="72"/>
      <c r="J24" s="72"/>
    </row>
  </sheetData>
  <sheetProtection selectLockedCells="1"/>
  <mergeCells count="2">
    <mergeCell ref="A18:J18"/>
    <mergeCell ref="A22:J22"/>
  </mergeCells>
  <pageMargins left="0.70866141732283472" right="0.70866141732283472" top="0.74803149606299213" bottom="0.74803149606299213" header="0.31496062992125984" footer="0.31496062992125984"/>
  <pageSetup paperSize="9" scale="80" fitToHeight="0" orientation="portrait" horizontalDpi="4294967293" r:id="rId1"/>
  <headerFooter differentFirst="1" scaleWithDoc="0">
    <oddFooter xml:space="preserve">&amp;R&amp;"Calibri,Regular"&amp;P-1/&amp;N-1  </oddFooter>
    <firstFooter>&amp;R&amp;"Calibri,Regular"ZAGREB, TRAVANJ 2025.</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5"/>
  <sheetViews>
    <sheetView showWhiteSpace="0" view="pageBreakPreview" zoomScaleNormal="100" zoomScaleSheetLayoutView="100" workbookViewId="0">
      <selection activeCell="B10" sqref="B10"/>
    </sheetView>
  </sheetViews>
  <sheetFormatPr defaultColWidth="9.140625" defaultRowHeight="12.75" x14ac:dyDescent="0.2"/>
  <cols>
    <col min="1" max="1" width="5.7109375" style="214" customWidth="1"/>
    <col min="2" max="2" width="99.7109375" style="48" customWidth="1"/>
    <col min="3" max="3" width="5.7109375" style="48" customWidth="1"/>
    <col min="4" max="5" width="11.7109375" style="48" customWidth="1"/>
    <col min="6" max="6" width="17.7109375" style="48" customWidth="1"/>
    <col min="7" max="16384" width="9.140625" style="48"/>
  </cols>
  <sheetData>
    <row r="1" spans="1:9" ht="23.25" x14ac:dyDescent="0.35">
      <c r="A1" s="51"/>
      <c r="B1" s="44" t="s">
        <v>14</v>
      </c>
      <c r="C1" s="44"/>
      <c r="D1" s="45"/>
      <c r="E1" s="46"/>
      <c r="F1" s="47"/>
    </row>
    <row r="2" spans="1:9" ht="23.25" x14ac:dyDescent="0.35">
      <c r="A2" s="51"/>
      <c r="B2" s="44"/>
      <c r="C2" s="44"/>
      <c r="D2" s="45"/>
      <c r="E2" s="46"/>
      <c r="F2" s="47"/>
    </row>
    <row r="3" spans="1:9" ht="23.25" x14ac:dyDescent="0.3">
      <c r="A3" s="51" t="s">
        <v>15</v>
      </c>
      <c r="B3" s="44" t="str">
        <f>'OPĆI I POSEBNI UVJETI GRAĐENJA'!A2</f>
        <v>OPĆI I POSEBNI UVJETI GRAĐENJA</v>
      </c>
      <c r="C3" s="44"/>
      <c r="E3" s="46"/>
      <c r="F3" s="47"/>
    </row>
    <row r="4" spans="1:9" ht="23.25" x14ac:dyDescent="0.3">
      <c r="A4" s="51"/>
      <c r="B4" s="44"/>
      <c r="C4" s="44"/>
      <c r="E4" s="46"/>
      <c r="F4" s="47"/>
    </row>
    <row r="5" spans="1:9" ht="23.25" x14ac:dyDescent="0.3">
      <c r="A5" s="51" t="s">
        <v>15</v>
      </c>
      <c r="B5" s="44" t="str">
        <f>'OPĆI UVJETI_GRAĐ'!A2</f>
        <v>OPĆI UVJETI GRAĐEVINSKO - OBRTNIČKIH RADOVA</v>
      </c>
      <c r="C5" s="44"/>
      <c r="E5" s="46"/>
      <c r="F5" s="47"/>
    </row>
    <row r="6" spans="1:9" ht="23.25" x14ac:dyDescent="0.3">
      <c r="A6" s="51"/>
      <c r="B6" s="44"/>
      <c r="C6" s="44"/>
      <c r="E6" s="46"/>
      <c r="F6" s="47"/>
    </row>
    <row r="7" spans="1:9" s="49" customFormat="1" ht="18.75" x14ac:dyDescent="0.3">
      <c r="A7" s="51" t="str">
        <f>'A_GRAĐ-OBRT'!A7</f>
        <v>A.</v>
      </c>
      <c r="B7" s="44" t="str">
        <f>'A_GRAĐ-OBRT'!B7</f>
        <v>GRAĐEVINSKO - OBRTNIČKI RADOVI</v>
      </c>
      <c r="C7" s="44"/>
      <c r="E7" s="44"/>
      <c r="F7" s="44"/>
    </row>
    <row r="8" spans="1:9" ht="23.25" x14ac:dyDescent="0.3">
      <c r="A8" s="51"/>
      <c r="B8" s="44"/>
      <c r="C8" s="44"/>
      <c r="E8" s="46"/>
      <c r="F8" s="47"/>
    </row>
    <row r="9" spans="1:9" s="49" customFormat="1" ht="18.75" x14ac:dyDescent="0.3">
      <c r="A9" s="51" t="str">
        <f>B_INST!A7</f>
        <v>B.</v>
      </c>
      <c r="B9" s="44" t="str">
        <f>B_INST!B7</f>
        <v>INSTALACIJE</v>
      </c>
      <c r="C9" s="44"/>
      <c r="E9" s="44"/>
      <c r="F9" s="44"/>
    </row>
    <row r="10" spans="1:9" s="49" customFormat="1" ht="18.75" x14ac:dyDescent="0.3">
      <c r="A10" s="51"/>
      <c r="B10" s="44"/>
      <c r="C10" s="44"/>
      <c r="E10" s="44"/>
      <c r="F10" s="44"/>
      <c r="G10" s="44"/>
    </row>
    <row r="11" spans="1:9" s="49" customFormat="1" ht="18.75" x14ac:dyDescent="0.3">
      <c r="A11" s="51" t="s">
        <v>15</v>
      </c>
      <c r="B11" s="44" t="str">
        <f>REKAPITULACIJA!B8</f>
        <v>SVEUKUPNA REKAPITULACIJA</v>
      </c>
      <c r="C11" s="44"/>
      <c r="E11" s="44"/>
      <c r="F11" s="44"/>
      <c r="G11" s="44"/>
    </row>
    <row r="12" spans="1:9" s="49" customFormat="1" ht="18.75" x14ac:dyDescent="0.3">
      <c r="A12" s="51"/>
      <c r="B12" s="44"/>
      <c r="C12" s="44"/>
      <c r="D12" s="50"/>
      <c r="E12" s="44"/>
      <c r="F12" s="51"/>
    </row>
    <row r="13" spans="1:9" s="49" customFormat="1" ht="18.75" x14ac:dyDescent="0.3">
      <c r="A13" s="51"/>
      <c r="B13" s="44"/>
      <c r="C13" s="44"/>
      <c r="D13" s="50"/>
      <c r="E13" s="44"/>
      <c r="F13" s="44"/>
    </row>
    <row r="14" spans="1:9" s="49" customFormat="1" ht="18.75" x14ac:dyDescent="0.3">
      <c r="A14" s="51"/>
      <c r="B14" s="44"/>
      <c r="C14" s="44"/>
      <c r="D14" s="50"/>
      <c r="E14" s="44"/>
      <c r="F14" s="52"/>
    </row>
    <row r="15" spans="1:9" s="54" customFormat="1" ht="18.75" x14ac:dyDescent="0.3">
      <c r="A15" s="51"/>
      <c r="B15" s="44"/>
      <c r="C15" s="44"/>
      <c r="D15" s="53"/>
      <c r="E15" s="53"/>
      <c r="F15" s="53"/>
      <c r="G15" s="53"/>
      <c r="H15" s="53"/>
      <c r="I15" s="53"/>
    </row>
    <row r="16" spans="1:9" s="54" customFormat="1" ht="18.75" x14ac:dyDescent="0.3">
      <c r="A16" s="51"/>
      <c r="B16" s="44"/>
      <c r="C16" s="44"/>
      <c r="D16" s="55"/>
      <c r="E16" s="55"/>
      <c r="F16" s="55"/>
      <c r="G16" s="55"/>
      <c r="H16" s="55"/>
      <c r="I16" s="55"/>
    </row>
    <row r="17" spans="1:9" s="54" customFormat="1" ht="18.75" x14ac:dyDescent="0.3">
      <c r="A17" s="51"/>
      <c r="B17" s="44"/>
      <c r="C17" s="44"/>
      <c r="D17" s="55"/>
      <c r="E17" s="55"/>
      <c r="F17" s="55"/>
      <c r="G17" s="55"/>
      <c r="H17" s="55"/>
      <c r="I17" s="55"/>
    </row>
    <row r="18" spans="1:9" ht="18.75" x14ac:dyDescent="0.2">
      <c r="A18" s="212"/>
      <c r="B18" s="56"/>
      <c r="C18" s="56"/>
      <c r="D18" s="56"/>
      <c r="E18" s="56"/>
      <c r="F18" s="56"/>
      <c r="G18" s="56"/>
      <c r="H18" s="56"/>
      <c r="I18" s="56"/>
    </row>
    <row r="19" spans="1:9" ht="18.75" x14ac:dyDescent="0.2">
      <c r="A19" s="212"/>
      <c r="B19" s="56"/>
      <c r="C19" s="56"/>
      <c r="D19" s="56"/>
      <c r="E19" s="56"/>
      <c r="F19" s="56"/>
      <c r="G19" s="56"/>
      <c r="H19" s="56"/>
      <c r="I19" s="56"/>
    </row>
    <row r="34" spans="1:9" s="58" customFormat="1" ht="15" x14ac:dyDescent="0.2">
      <c r="A34" s="213"/>
      <c r="F34" s="57"/>
      <c r="G34" s="57"/>
      <c r="H34" s="57"/>
      <c r="I34" s="57"/>
    </row>
    <row r="35" spans="1:9" s="58" customFormat="1" ht="15" x14ac:dyDescent="0.2">
      <c r="A35" s="213"/>
      <c r="F35" s="57"/>
      <c r="G35" s="57"/>
      <c r="H35" s="57"/>
      <c r="I35" s="57"/>
    </row>
  </sheetData>
  <sheetProtection selectLockedCells="1"/>
  <dataValidations count="1">
    <dataValidation operator="lessThan" allowBlank="1" showInputMessage="1" showErrorMessage="1" sqref="A1:XFD1048576"/>
  </dataValidations>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B71"/>
  <sheetViews>
    <sheetView view="pageBreakPreview" zoomScaleNormal="100" zoomScaleSheetLayoutView="100" workbookViewId="0">
      <selection activeCell="A8" sqref="A8"/>
    </sheetView>
  </sheetViews>
  <sheetFormatPr defaultColWidth="9.140625" defaultRowHeight="15.75" x14ac:dyDescent="0.25"/>
  <cols>
    <col min="1" max="1" width="110.7109375" style="38" customWidth="1"/>
    <col min="2" max="16384" width="9.140625" style="6"/>
  </cols>
  <sheetData>
    <row r="2" spans="1:1" x14ac:dyDescent="0.25">
      <c r="A2" s="40" t="s">
        <v>250</v>
      </c>
    </row>
    <row r="3" spans="1:1" x14ac:dyDescent="0.25">
      <c r="A3" s="37"/>
    </row>
    <row r="4" spans="1:1" ht="31.5" x14ac:dyDescent="0.25">
      <c r="A4" s="37" t="s">
        <v>59</v>
      </c>
    </row>
    <row r="5" spans="1:1" x14ac:dyDescent="0.25">
      <c r="A5" s="38" t="s">
        <v>175</v>
      </c>
    </row>
    <row r="6" spans="1:1" ht="31.5" x14ac:dyDescent="0.25">
      <c r="A6" s="38" t="s">
        <v>176</v>
      </c>
    </row>
    <row r="7" spans="1:1" ht="47.25" x14ac:dyDescent="0.25">
      <c r="A7" s="38" t="s">
        <v>177</v>
      </c>
    </row>
    <row r="8" spans="1:1" ht="110.25" x14ac:dyDescent="0.25">
      <c r="A8" s="38" t="s">
        <v>159</v>
      </c>
    </row>
    <row r="9" spans="1:1" ht="31.5" x14ac:dyDescent="0.25">
      <c r="A9" s="38" t="s">
        <v>21</v>
      </c>
    </row>
    <row r="10" spans="1:1" ht="63" x14ac:dyDescent="0.25">
      <c r="A10" s="38" t="s">
        <v>22</v>
      </c>
    </row>
    <row r="11" spans="1:1" x14ac:dyDescent="0.25">
      <c r="A11" s="38" t="s">
        <v>23</v>
      </c>
    </row>
    <row r="12" spans="1:1" ht="47.25" x14ac:dyDescent="0.25">
      <c r="A12" s="38" t="s">
        <v>158</v>
      </c>
    </row>
    <row r="13" spans="1:1" x14ac:dyDescent="0.25">
      <c r="A13" s="38" t="s">
        <v>24</v>
      </c>
    </row>
    <row r="14" spans="1:1" ht="47.25" x14ac:dyDescent="0.25">
      <c r="A14" s="38" t="s">
        <v>25</v>
      </c>
    </row>
    <row r="15" spans="1:1" x14ac:dyDescent="0.25">
      <c r="A15" s="38" t="s">
        <v>26</v>
      </c>
    </row>
    <row r="17" spans="1:1" x14ac:dyDescent="0.25">
      <c r="A17" s="37" t="s">
        <v>27</v>
      </c>
    </row>
    <row r="18" spans="1:1" ht="31.5" x14ac:dyDescent="0.25">
      <c r="A18" s="38" t="s">
        <v>28</v>
      </c>
    </row>
    <row r="19" spans="1:1" ht="47.25" x14ac:dyDescent="0.25">
      <c r="A19" s="38" t="s">
        <v>157</v>
      </c>
    </row>
    <row r="20" spans="1:1" ht="31.5" x14ac:dyDescent="0.25">
      <c r="A20" s="38" t="s">
        <v>29</v>
      </c>
    </row>
    <row r="22" spans="1:1" x14ac:dyDescent="0.25">
      <c r="A22" s="37" t="s">
        <v>30</v>
      </c>
    </row>
    <row r="23" spans="1:1" ht="31.5" x14ac:dyDescent="0.25">
      <c r="A23" s="38" t="s">
        <v>31</v>
      </c>
    </row>
    <row r="24" spans="1:1" ht="31.5" x14ac:dyDescent="0.25">
      <c r="A24" s="38" t="s">
        <v>32</v>
      </c>
    </row>
    <row r="25" spans="1:1" ht="31.5" x14ac:dyDescent="0.25">
      <c r="A25" s="38" t="s">
        <v>252</v>
      </c>
    </row>
    <row r="27" spans="1:1" x14ac:dyDescent="0.25">
      <c r="A27" s="37" t="s">
        <v>33</v>
      </c>
    </row>
    <row r="28" spans="1:1" ht="47.25" x14ac:dyDescent="0.25">
      <c r="A28" s="38" t="s">
        <v>173</v>
      </c>
    </row>
    <row r="29" spans="1:1" x14ac:dyDescent="0.25">
      <c r="A29" s="38" t="s">
        <v>34</v>
      </c>
    </row>
    <row r="30" spans="1:1" x14ac:dyDescent="0.25">
      <c r="A30" s="38" t="s">
        <v>35</v>
      </c>
    </row>
    <row r="31" spans="1:1" x14ac:dyDescent="0.25">
      <c r="A31" s="38" t="s">
        <v>174</v>
      </c>
    </row>
    <row r="33" spans="1:2" x14ac:dyDescent="0.25">
      <c r="A33" s="37" t="s">
        <v>36</v>
      </c>
    </row>
    <row r="34" spans="1:2" x14ac:dyDescent="0.25">
      <c r="A34" s="38" t="s">
        <v>37</v>
      </c>
    </row>
    <row r="35" spans="1:2" ht="31.5" x14ac:dyDescent="0.25">
      <c r="A35" s="38" t="s">
        <v>38</v>
      </c>
    </row>
    <row r="36" spans="1:2" ht="47.25" x14ac:dyDescent="0.25">
      <c r="A36" s="38" t="s">
        <v>39</v>
      </c>
    </row>
    <row r="37" spans="1:2" x14ac:dyDescent="0.25">
      <c r="A37" s="38" t="s">
        <v>40</v>
      </c>
    </row>
    <row r="39" spans="1:2" x14ac:dyDescent="0.25">
      <c r="A39" s="37" t="s">
        <v>41</v>
      </c>
    </row>
    <row r="40" spans="1:2" ht="31.5" x14ac:dyDescent="0.25">
      <c r="A40" s="38" t="s">
        <v>42</v>
      </c>
    </row>
    <row r="41" spans="1:2" x14ac:dyDescent="0.25">
      <c r="A41" s="39" t="s">
        <v>165</v>
      </c>
    </row>
    <row r="42" spans="1:2" x14ac:dyDescent="0.25">
      <c r="A42" s="39" t="s">
        <v>166</v>
      </c>
    </row>
    <row r="43" spans="1:2" x14ac:dyDescent="0.25">
      <c r="A43" s="39" t="s">
        <v>156</v>
      </c>
    </row>
    <row r="44" spans="1:2" ht="31.5" x14ac:dyDescent="0.25">
      <c r="A44" s="39" t="s">
        <v>162</v>
      </c>
    </row>
    <row r="45" spans="1:2" x14ac:dyDescent="0.25">
      <c r="A45" s="39" t="s">
        <v>155</v>
      </c>
    </row>
    <row r="46" spans="1:2" x14ac:dyDescent="0.25">
      <c r="A46" s="81" t="s">
        <v>160</v>
      </c>
      <c r="B46" s="8"/>
    </row>
    <row r="47" spans="1:2" ht="31.5" x14ac:dyDescent="0.25">
      <c r="A47" s="39" t="s">
        <v>167</v>
      </c>
    </row>
    <row r="48" spans="1:2" x14ac:dyDescent="0.25">
      <c r="A48" s="39" t="s">
        <v>43</v>
      </c>
    </row>
    <row r="49" spans="1:1" x14ac:dyDescent="0.25">
      <c r="A49" s="39" t="s">
        <v>44</v>
      </c>
    </row>
    <row r="50" spans="1:1" x14ac:dyDescent="0.25">
      <c r="A50" s="39" t="s">
        <v>45</v>
      </c>
    </row>
    <row r="51" spans="1:1" ht="31.5" x14ac:dyDescent="0.25">
      <c r="A51" s="39" t="s">
        <v>168</v>
      </c>
    </row>
    <row r="52" spans="1:1" ht="31.5" x14ac:dyDescent="0.25">
      <c r="A52" s="81" t="s">
        <v>169</v>
      </c>
    </row>
    <row r="53" spans="1:1" x14ac:dyDescent="0.25">
      <c r="A53" s="39" t="s">
        <v>161</v>
      </c>
    </row>
    <row r="54" spans="1:1" x14ac:dyDescent="0.25">
      <c r="A54" s="39" t="s">
        <v>248</v>
      </c>
    </row>
    <row r="55" spans="1:1" x14ac:dyDescent="0.25">
      <c r="A55" s="39" t="s">
        <v>249</v>
      </c>
    </row>
    <row r="56" spans="1:1" ht="31.5" x14ac:dyDescent="0.25">
      <c r="A56" s="38" t="s">
        <v>46</v>
      </c>
    </row>
    <row r="57" spans="1:1" x14ac:dyDescent="0.25">
      <c r="A57" s="38" t="s">
        <v>47</v>
      </c>
    </row>
    <row r="59" spans="1:1" x14ac:dyDescent="0.25">
      <c r="A59" s="37" t="s">
        <v>48</v>
      </c>
    </row>
    <row r="60" spans="1:1" s="8" customFormat="1" ht="31.5" x14ac:dyDescent="0.25">
      <c r="A60" s="38" t="s">
        <v>49</v>
      </c>
    </row>
    <row r="61" spans="1:1" s="8" customFormat="1" x14ac:dyDescent="0.25">
      <c r="A61" s="38"/>
    </row>
    <row r="62" spans="1:1" s="8" customFormat="1" x14ac:dyDescent="0.25">
      <c r="A62" s="37" t="s">
        <v>50</v>
      </c>
    </row>
    <row r="63" spans="1:1" s="8" customFormat="1" ht="31.5" x14ac:dyDescent="0.25">
      <c r="A63" s="38" t="s">
        <v>51</v>
      </c>
    </row>
    <row r="64" spans="1:1" s="8" customFormat="1" ht="31.5" x14ac:dyDescent="0.25">
      <c r="A64" s="38" t="s">
        <v>52</v>
      </c>
    </row>
    <row r="66" spans="1:1" s="8" customFormat="1" x14ac:dyDescent="0.25">
      <c r="A66" s="37" t="s">
        <v>53</v>
      </c>
    </row>
    <row r="67" spans="1:1" s="8" customFormat="1" ht="47.25" x14ac:dyDescent="0.25">
      <c r="A67" s="38" t="s">
        <v>54</v>
      </c>
    </row>
    <row r="68" spans="1:1" s="8" customFormat="1" x14ac:dyDescent="0.25">
      <c r="A68" s="38" t="s">
        <v>55</v>
      </c>
    </row>
    <row r="69" spans="1:1" s="8" customFormat="1" ht="47.25" x14ac:dyDescent="0.25">
      <c r="A69" s="38" t="s">
        <v>56</v>
      </c>
    </row>
    <row r="70" spans="1:1" s="8" customFormat="1" x14ac:dyDescent="0.25">
      <c r="A70" s="38"/>
    </row>
    <row r="71" spans="1:1" s="8" customFormat="1" ht="31.5" x14ac:dyDescent="0.25">
      <c r="A71" s="37" t="s">
        <v>57</v>
      </c>
    </row>
  </sheetData>
  <sheetProtection selectLockedCells="1"/>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rowBreaks count="1" manualBreakCount="1">
    <brk id="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78"/>
  <sheetViews>
    <sheetView view="pageBreakPreview" zoomScale="80" zoomScaleNormal="100" zoomScaleSheetLayoutView="80" workbookViewId="0">
      <selection activeCell="A72" sqref="A72"/>
    </sheetView>
  </sheetViews>
  <sheetFormatPr defaultColWidth="9.140625" defaultRowHeight="15.75" x14ac:dyDescent="0.25"/>
  <cols>
    <col min="1" max="1" width="110.7109375" style="38" customWidth="1"/>
    <col min="2" max="16384" width="9.140625" style="6"/>
  </cols>
  <sheetData>
    <row r="2" spans="1:1" x14ac:dyDescent="0.25">
      <c r="A2" s="40" t="s">
        <v>95</v>
      </c>
    </row>
    <row r="3" spans="1:1" x14ac:dyDescent="0.25">
      <c r="A3" s="40"/>
    </row>
    <row r="4" spans="1:1" s="12" customFormat="1" x14ac:dyDescent="0.2">
      <c r="A4" s="37" t="str">
        <f>""&amp;TEXT('A_GRAĐ-OBRT'!A9,) &amp;") " &amp;TEXT('A_GRAĐ-OBRT'!B9,)&amp;""</f>
        <v>A.1.) PRIPREMNI I ZAVRŠNI RADOVI</v>
      </c>
    </row>
    <row r="5" spans="1:1" s="7" customFormat="1" ht="31.5" x14ac:dyDescent="0.2">
      <c r="A5" s="38" t="s">
        <v>93</v>
      </c>
    </row>
    <row r="6" spans="1:1" s="7" customFormat="1" x14ac:dyDescent="0.2">
      <c r="A6" s="38" t="s">
        <v>83</v>
      </c>
    </row>
    <row r="7" spans="1:1" s="7" customFormat="1" x14ac:dyDescent="0.2">
      <c r="A7" s="39" t="s">
        <v>84</v>
      </c>
    </row>
    <row r="8" spans="1:1" s="7" customFormat="1" x14ac:dyDescent="0.2">
      <c r="A8" s="39" t="s">
        <v>86</v>
      </c>
    </row>
    <row r="9" spans="1:1" s="7" customFormat="1" x14ac:dyDescent="0.2">
      <c r="A9" s="39" t="s">
        <v>85</v>
      </c>
    </row>
    <row r="10" spans="1:1" s="7" customFormat="1" x14ac:dyDescent="0.2">
      <c r="A10" s="39" t="s">
        <v>87</v>
      </c>
    </row>
    <row r="11" spans="1:1" s="7" customFormat="1" x14ac:dyDescent="0.2">
      <c r="A11" s="39" t="s">
        <v>88</v>
      </c>
    </row>
    <row r="12" spans="1:1" s="7" customFormat="1" x14ac:dyDescent="0.2">
      <c r="A12" s="39" t="s">
        <v>89</v>
      </c>
    </row>
    <row r="13" spans="1:1" s="7" customFormat="1" ht="31.5" x14ac:dyDescent="0.2">
      <c r="A13" s="38" t="s">
        <v>90</v>
      </c>
    </row>
    <row r="14" spans="1:1" s="7" customFormat="1" ht="31.5" x14ac:dyDescent="0.2">
      <c r="A14" s="38" t="s">
        <v>94</v>
      </c>
    </row>
    <row r="15" spans="1:1" s="12" customFormat="1" x14ac:dyDescent="0.2">
      <c r="A15" s="37"/>
    </row>
    <row r="16" spans="1:1" s="12" customFormat="1" x14ac:dyDescent="0.2">
      <c r="A16" s="37" t="str">
        <f>""&amp;TEXT('A_GRAĐ-OBRT'!A24,) &amp;") " &amp;TEXT('A_GRAĐ-OBRT'!B24,)&amp;""</f>
        <v>A.2.) RADOVI DEMONTAŽE, RAZGRADNJE I UKLANJANJA</v>
      </c>
    </row>
    <row r="17" spans="1:1" s="7" customFormat="1" ht="63" x14ac:dyDescent="0.2">
      <c r="A17" s="38" t="s">
        <v>133</v>
      </c>
    </row>
    <row r="18" spans="1:1" s="7" customFormat="1" ht="63" x14ac:dyDescent="0.2">
      <c r="A18" s="37" t="s">
        <v>247</v>
      </c>
    </row>
    <row r="19" spans="1:1" s="7" customFormat="1" x14ac:dyDescent="0.2">
      <c r="A19" s="37" t="s">
        <v>134</v>
      </c>
    </row>
    <row r="20" spans="1:1" s="7" customFormat="1" ht="31.5" x14ac:dyDescent="0.2">
      <c r="A20" s="38" t="s">
        <v>135</v>
      </c>
    </row>
    <row r="21" spans="1:1" x14ac:dyDescent="0.25">
      <c r="A21" s="37"/>
    </row>
    <row r="22" spans="1:1" x14ac:dyDescent="0.25">
      <c r="A22" s="37" t="str">
        <f>""&amp;TEXT('A_GRAĐ-OBRT'!A54,) &amp;") " &amp;TEXT('A_GRAĐ-OBRT'!B54,)&amp;""</f>
        <v>A.3.) BETONSKI I ARMIRANOBETONSKI RADOVI</v>
      </c>
    </row>
    <row r="23" spans="1:1" ht="63" x14ac:dyDescent="0.25">
      <c r="A23" s="38" t="s">
        <v>144</v>
      </c>
    </row>
    <row r="25" spans="1:1" x14ac:dyDescent="0.25">
      <c r="A25" s="37" t="str">
        <f>""&amp;TEXT('A_GRAĐ-OBRT'!A66,) &amp;") " &amp;TEXT('A_GRAĐ-OBRT'!B66,)&amp;""</f>
        <v>A.4.)  ZIDARSKI RADOVI</v>
      </c>
    </row>
    <row r="26" spans="1:1" ht="47.25" x14ac:dyDescent="0.25">
      <c r="A26" s="38" t="s">
        <v>91</v>
      </c>
    </row>
    <row r="27" spans="1:1" x14ac:dyDescent="0.25">
      <c r="A27" s="39" t="s">
        <v>132</v>
      </c>
    </row>
    <row r="28" spans="1:1" x14ac:dyDescent="0.25">
      <c r="A28" s="39" t="s">
        <v>92</v>
      </c>
    </row>
    <row r="29" spans="1:1" ht="31.5" x14ac:dyDescent="0.25">
      <c r="A29" s="38" t="s">
        <v>163</v>
      </c>
    </row>
    <row r="30" spans="1:1" ht="31.5" x14ac:dyDescent="0.25">
      <c r="A30" s="38" t="s">
        <v>164</v>
      </c>
    </row>
    <row r="44" spans="1:1" x14ac:dyDescent="0.25">
      <c r="A44" s="37" t="str">
        <f>""&amp;TEXT('A_GRAĐ-OBRT'!A87,) &amp;") " &amp;TEXT('A_GRAĐ-OBRT'!B87,)&amp;""</f>
        <v>A.5.) IZOLATERSKI RADOVI</v>
      </c>
    </row>
    <row r="45" spans="1:1" ht="31.5" x14ac:dyDescent="0.25">
      <c r="A45" s="38" t="s">
        <v>170</v>
      </c>
    </row>
    <row r="47" spans="1:1" x14ac:dyDescent="0.25">
      <c r="A47" s="37" t="str">
        <f>""&amp;TEXT('A_GRAĐ-OBRT'!A112,) &amp;") " &amp;TEXT('A_GRAĐ-OBRT'!B112,)&amp;""</f>
        <v>A.6.) STOLARIJA I BRAVARIJA</v>
      </c>
    </row>
    <row r="48" spans="1:1" ht="47.25" x14ac:dyDescent="0.25">
      <c r="A48" s="38" t="s">
        <v>172</v>
      </c>
    </row>
    <row r="49" spans="1:1" x14ac:dyDescent="0.25">
      <c r="A49" s="37"/>
    </row>
    <row r="50" spans="1:1" x14ac:dyDescent="0.25">
      <c r="A50" s="14" t="s">
        <v>311</v>
      </c>
    </row>
    <row r="51" spans="1:1" x14ac:dyDescent="0.25">
      <c r="A51" s="41" t="s">
        <v>69</v>
      </c>
    </row>
    <row r="52" spans="1:1" x14ac:dyDescent="0.25">
      <c r="A52" s="41" t="s">
        <v>70</v>
      </c>
    </row>
    <row r="53" spans="1:1" x14ac:dyDescent="0.25">
      <c r="A53" s="41" t="s">
        <v>71</v>
      </c>
    </row>
    <row r="54" spans="1:1" x14ac:dyDescent="0.25">
      <c r="A54" s="41" t="s">
        <v>72</v>
      </c>
    </row>
    <row r="55" spans="1:1" x14ac:dyDescent="0.25">
      <c r="A55" s="41" t="s">
        <v>73</v>
      </c>
    </row>
    <row r="56" spans="1:1" x14ac:dyDescent="0.25">
      <c r="A56" s="41" t="s">
        <v>74</v>
      </c>
    </row>
    <row r="57" spans="1:1" x14ac:dyDescent="0.25">
      <c r="A57" s="14" t="s">
        <v>13</v>
      </c>
    </row>
    <row r="58" spans="1:1" x14ac:dyDescent="0.25">
      <c r="A58" s="15"/>
    </row>
    <row r="59" spans="1:1" x14ac:dyDescent="0.25">
      <c r="A59" s="15" t="s">
        <v>251</v>
      </c>
    </row>
    <row r="60" spans="1:1" x14ac:dyDescent="0.25">
      <c r="A60" s="15" t="s">
        <v>60</v>
      </c>
    </row>
    <row r="61" spans="1:1" x14ac:dyDescent="0.25">
      <c r="A61" s="42" t="s">
        <v>11</v>
      </c>
    </row>
    <row r="62" spans="1:1" x14ac:dyDescent="0.25">
      <c r="A62" s="42" t="s">
        <v>16</v>
      </c>
    </row>
    <row r="63" spans="1:1" x14ac:dyDescent="0.25">
      <c r="A63" s="42" t="s">
        <v>17</v>
      </c>
    </row>
    <row r="64" spans="1:1" x14ac:dyDescent="0.25">
      <c r="A64" s="42" t="s">
        <v>62</v>
      </c>
    </row>
    <row r="65" spans="1:1" x14ac:dyDescent="0.25">
      <c r="A65" s="42" t="s">
        <v>12</v>
      </c>
    </row>
    <row r="66" spans="1:1" x14ac:dyDescent="0.25">
      <c r="A66" s="42" t="s">
        <v>61</v>
      </c>
    </row>
    <row r="68" spans="1:1" x14ac:dyDescent="0.25">
      <c r="A68" s="37" t="str">
        <f>""&amp;TEXT('A_GRAĐ-OBRT'!A125,) &amp;") " &amp;TEXT('A_GRAĐ-OBRT'!B125,)&amp;""</f>
        <v>A.7.) SOBOSLIKARSKI I LIČILAČKI RADOVI</v>
      </c>
    </row>
    <row r="69" spans="1:1" ht="31.5" x14ac:dyDescent="0.25">
      <c r="A69" s="38" t="s">
        <v>82</v>
      </c>
    </row>
    <row r="70" spans="1:1" x14ac:dyDescent="0.25">
      <c r="A70" s="37"/>
    </row>
    <row r="71" spans="1:1" x14ac:dyDescent="0.25">
      <c r="A71" s="37" t="str">
        <f>""&amp;TEXT('A_GRAĐ-OBRT'!A134,) &amp;") " &amp;TEXT('A_GRAĐ-OBRT'!B134,)&amp;""</f>
        <v>A.8.) KERAMIČARSKI RADOVI</v>
      </c>
    </row>
    <row r="72" spans="1:1" ht="78.75" x14ac:dyDescent="0.25">
      <c r="A72" s="14" t="s">
        <v>171</v>
      </c>
    </row>
    <row r="73" spans="1:1" x14ac:dyDescent="0.25">
      <c r="A73" s="14" t="s">
        <v>79</v>
      </c>
    </row>
    <row r="74" spans="1:1" x14ac:dyDescent="0.25">
      <c r="A74" s="43" t="s">
        <v>75</v>
      </c>
    </row>
    <row r="75" spans="1:1" x14ac:dyDescent="0.25">
      <c r="A75" s="43" t="s">
        <v>76</v>
      </c>
    </row>
    <row r="76" spans="1:1" x14ac:dyDescent="0.25">
      <c r="A76" s="43" t="s">
        <v>77</v>
      </c>
    </row>
    <row r="77" spans="1:1" x14ac:dyDescent="0.25">
      <c r="A77" s="43" t="s">
        <v>78</v>
      </c>
    </row>
    <row r="78" spans="1:1" x14ac:dyDescent="0.25">
      <c r="A78" s="43" t="s">
        <v>80</v>
      </c>
    </row>
  </sheetData>
  <sheetProtection selectLockedCells="1"/>
  <dataValidations count="1">
    <dataValidation operator="lessThan" allowBlank="1" showInputMessage="1" showErrorMessage="1" sqref="A1:XFD1048576"/>
  </dataValidations>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82"/>
  <sheetViews>
    <sheetView view="pageBreakPreview" zoomScaleNormal="85" zoomScaleSheetLayoutView="100" workbookViewId="0">
      <pane ySplit="8" topLeftCell="A9" activePane="bottomLeft" state="frozen"/>
      <selection activeCell="G111" sqref="G111"/>
      <selection pane="bottomLeft" activeCell="E183" sqref="E7:E183"/>
    </sheetView>
  </sheetViews>
  <sheetFormatPr defaultColWidth="9.140625" defaultRowHeight="15.75" x14ac:dyDescent="0.25"/>
  <cols>
    <col min="1" max="1" width="5.7109375" style="21" customWidth="1"/>
    <col min="2" max="2" width="55.7109375" style="14" customWidth="1"/>
    <col min="3" max="3" width="8.7109375" style="102" customWidth="1"/>
    <col min="4" max="4" width="11.7109375" style="125" customWidth="1"/>
    <col min="5" max="5" width="11.7109375" style="126" customWidth="1"/>
    <col min="6" max="6" width="17.7109375" style="173" customWidth="1"/>
    <col min="7" max="16384" width="9.140625" style="1"/>
  </cols>
  <sheetData>
    <row r="1" spans="1:6" x14ac:dyDescent="0.25">
      <c r="A1" s="28" t="str">
        <f>"GRAĐEVINA: "&amp;TEXT(NASLOVNICA!A10,)&amp;", "&amp;TEXT(NASLOVNICA!A11,)</f>
        <v xml:space="preserve">GRAĐEVINA: OSNOVNA ŠKOLA ĐURE DEŽELIĆA, k.č.br. 1885/1, k.o. 312347, IVANIĆ-GRAD
</v>
      </c>
    </row>
    <row r="2" spans="1:6" x14ac:dyDescent="0.25">
      <c r="A2" s="28" t="str">
        <f>"PROJEKT: "&amp;TEXT(NASLOVNICA!A22,)</f>
        <v>PROJEKT: PREUREĐENJE SANITARNOG BLOKA U PRIZEMLJU OSNOVNE ŠKOLE ĐURE DEŽELIĆA</v>
      </c>
    </row>
    <row r="3" spans="1:6" x14ac:dyDescent="0.25">
      <c r="A3" s="28" t="s">
        <v>96</v>
      </c>
      <c r="E3" s="127"/>
      <c r="F3" s="174"/>
    </row>
    <row r="4" spans="1:6" x14ac:dyDescent="0.25">
      <c r="C4" s="103"/>
      <c r="D4" s="128"/>
      <c r="E4" s="129"/>
      <c r="F4" s="175"/>
    </row>
    <row r="5" spans="1:6" s="2" customFormat="1" ht="31.5" x14ac:dyDescent="0.2">
      <c r="A5" s="204" t="s">
        <v>1</v>
      </c>
      <c r="B5" s="202" t="s">
        <v>5</v>
      </c>
      <c r="C5" s="202" t="s">
        <v>2</v>
      </c>
      <c r="D5" s="205" t="s">
        <v>3</v>
      </c>
      <c r="E5" s="206" t="s">
        <v>4</v>
      </c>
      <c r="F5" s="207" t="s">
        <v>9</v>
      </c>
    </row>
    <row r="6" spans="1:6" s="2" customFormat="1" x14ac:dyDescent="0.2">
      <c r="A6" s="21"/>
      <c r="B6" s="15"/>
      <c r="C6" s="104"/>
      <c r="D6" s="130"/>
      <c r="E6" s="131"/>
      <c r="F6" s="176"/>
    </row>
    <row r="7" spans="1:6" x14ac:dyDescent="0.25">
      <c r="A7" s="22" t="s">
        <v>8</v>
      </c>
      <c r="B7" s="16" t="s">
        <v>97</v>
      </c>
      <c r="C7" s="105"/>
      <c r="D7" s="132"/>
      <c r="E7" s="133"/>
      <c r="F7" s="177"/>
    </row>
    <row r="8" spans="1:6" s="5" customFormat="1" x14ac:dyDescent="0.25">
      <c r="A8" s="23"/>
      <c r="B8" s="13"/>
      <c r="C8" s="106"/>
      <c r="D8" s="134"/>
      <c r="E8" s="135"/>
      <c r="F8" s="178"/>
    </row>
    <row r="9" spans="1:6" x14ac:dyDescent="0.25">
      <c r="A9" s="22" t="str">
        <f>TEXT($A$7,)&amp;"1."</f>
        <v>A.1.</v>
      </c>
      <c r="B9" s="16" t="s">
        <v>67</v>
      </c>
      <c r="C9" s="105"/>
      <c r="D9" s="132"/>
      <c r="E9" s="136"/>
      <c r="F9" s="179"/>
    </row>
    <row r="10" spans="1:6" s="5" customFormat="1" x14ac:dyDescent="0.25">
      <c r="A10" s="23"/>
      <c r="B10" s="13"/>
      <c r="C10" s="106"/>
      <c r="D10" s="134"/>
      <c r="E10" s="137"/>
      <c r="F10" s="180"/>
    </row>
    <row r="11" spans="1:6" s="5" customFormat="1" x14ac:dyDescent="0.25">
      <c r="A11" s="23">
        <f>COUNT(A$9:A10)+1</f>
        <v>1</v>
      </c>
      <c r="B11" s="13" t="s">
        <v>106</v>
      </c>
      <c r="C11" s="107"/>
      <c r="D11" s="138"/>
      <c r="E11" s="139"/>
      <c r="F11" s="178"/>
    </row>
    <row r="12" spans="1:6" s="5" customFormat="1" ht="47.25" x14ac:dyDescent="0.25">
      <c r="A12" s="23"/>
      <c r="B12" s="27" t="s">
        <v>178</v>
      </c>
      <c r="C12" s="107"/>
      <c r="D12" s="138"/>
      <c r="E12" s="138"/>
      <c r="F12" s="181"/>
    </row>
    <row r="13" spans="1:6" s="5" customFormat="1" x14ac:dyDescent="0.25">
      <c r="A13" s="23"/>
      <c r="B13" s="27" t="s">
        <v>179</v>
      </c>
      <c r="C13" s="107" t="s">
        <v>107</v>
      </c>
      <c r="D13" s="138">
        <f>ROUNDUP(0.6*0.6*8,1)</f>
        <v>2.9</v>
      </c>
      <c r="E13" s="139"/>
      <c r="F13" s="178">
        <f>D13*E13</f>
        <v>0</v>
      </c>
    </row>
    <row r="14" spans="1:6" s="5" customFormat="1" x14ac:dyDescent="0.25">
      <c r="A14" s="23"/>
      <c r="B14" s="27"/>
      <c r="C14" s="107"/>
      <c r="D14" s="138"/>
      <c r="E14" s="139"/>
      <c r="F14" s="181"/>
    </row>
    <row r="15" spans="1:6" s="5" customFormat="1" x14ac:dyDescent="0.25">
      <c r="A15" s="23">
        <f>COUNT(A$9:A14)+1</f>
        <v>2</v>
      </c>
      <c r="B15" s="13" t="s">
        <v>101</v>
      </c>
      <c r="C15" s="107"/>
      <c r="D15" s="138"/>
      <c r="E15" s="139"/>
      <c r="F15" s="181"/>
    </row>
    <row r="16" spans="1:6" s="5" customFormat="1" x14ac:dyDescent="0.25">
      <c r="A16" s="23"/>
      <c r="B16" s="27" t="s">
        <v>102</v>
      </c>
      <c r="C16" s="107" t="s">
        <v>103</v>
      </c>
      <c r="D16" s="138">
        <v>1</v>
      </c>
      <c r="E16" s="139"/>
      <c r="F16" s="181">
        <f>D16*E16</f>
        <v>0</v>
      </c>
    </row>
    <row r="17" spans="1:6" s="5" customFormat="1" x14ac:dyDescent="0.25">
      <c r="A17" s="23"/>
      <c r="B17" s="27"/>
      <c r="C17" s="107"/>
      <c r="D17" s="138"/>
      <c r="E17" s="139"/>
      <c r="F17" s="181"/>
    </row>
    <row r="18" spans="1:6" s="5" customFormat="1" x14ac:dyDescent="0.25">
      <c r="A18" s="23">
        <f>COUNT(A$9:A17)+1</f>
        <v>3</v>
      </c>
      <c r="B18" s="13" t="s">
        <v>104</v>
      </c>
      <c r="C18" s="107"/>
      <c r="D18" s="138"/>
      <c r="E18" s="139"/>
      <c r="F18" s="181"/>
    </row>
    <row r="19" spans="1:6" s="5" customFormat="1" ht="47.25" x14ac:dyDescent="0.25">
      <c r="A19" s="23"/>
      <c r="B19" s="27" t="s">
        <v>105</v>
      </c>
      <c r="C19" s="107" t="s">
        <v>103</v>
      </c>
      <c r="D19" s="138">
        <v>1</v>
      </c>
      <c r="E19" s="139"/>
      <c r="F19" s="181">
        <f>D19*E19</f>
        <v>0</v>
      </c>
    </row>
    <row r="21" spans="1:6" x14ac:dyDescent="0.25">
      <c r="A21" s="22"/>
      <c r="B21" s="16" t="str">
        <f>"UKUPNO - "&amp;TEXT(A9,) &amp;" " &amp;TEXT(B9,)&amp;" (€):"</f>
        <v>UKUPNO - A.1. PRIPREMNI I ZAVRŠNI RADOVI (€):</v>
      </c>
      <c r="C21" s="105"/>
      <c r="D21" s="132"/>
      <c r="E21" s="136"/>
      <c r="F21" s="182">
        <f>SUM(F9:F20)</f>
        <v>0</v>
      </c>
    </row>
    <row r="22" spans="1:6" s="5" customFormat="1" x14ac:dyDescent="0.25">
      <c r="A22" s="23"/>
      <c r="B22" s="13"/>
      <c r="C22" s="106"/>
      <c r="D22" s="134"/>
      <c r="E22" s="137"/>
      <c r="F22" s="180"/>
    </row>
    <row r="23" spans="1:6" x14ac:dyDescent="0.25">
      <c r="B23" s="15"/>
      <c r="C23" s="104"/>
      <c r="D23" s="130"/>
      <c r="E23" s="140"/>
      <c r="F23" s="182"/>
    </row>
    <row r="24" spans="1:6" x14ac:dyDescent="0.25">
      <c r="A24" s="22" t="str">
        <f>TEXT($A$7,)&amp;"2."</f>
        <v>A.2.</v>
      </c>
      <c r="B24" s="16" t="s">
        <v>148</v>
      </c>
      <c r="C24" s="108"/>
      <c r="D24" s="141"/>
      <c r="E24" s="136"/>
      <c r="F24" s="179"/>
    </row>
    <row r="25" spans="1:6" s="5" customFormat="1" x14ac:dyDescent="0.25">
      <c r="A25" s="23"/>
      <c r="B25" s="13"/>
      <c r="C25" s="107"/>
      <c r="D25" s="138"/>
      <c r="E25" s="137"/>
      <c r="F25" s="180"/>
    </row>
    <row r="26" spans="1:6" s="5" customFormat="1" ht="141.75" x14ac:dyDescent="0.25">
      <c r="A26" s="23"/>
      <c r="B26" s="13" t="s">
        <v>246</v>
      </c>
      <c r="C26" s="106"/>
      <c r="D26" s="134"/>
      <c r="E26" s="139"/>
      <c r="F26" s="180"/>
    </row>
    <row r="27" spans="1:6" s="5" customFormat="1" x14ac:dyDescent="0.25">
      <c r="A27" s="23"/>
      <c r="B27" s="19"/>
      <c r="C27" s="107"/>
      <c r="D27" s="138"/>
      <c r="E27" s="139"/>
      <c r="F27" s="178"/>
    </row>
    <row r="28" spans="1:6" s="5" customFormat="1" x14ac:dyDescent="0.25">
      <c r="A28" s="23">
        <f>COUNT(A$24:A27)+1</f>
        <v>1</v>
      </c>
      <c r="B28" s="13" t="s">
        <v>149</v>
      </c>
      <c r="C28" s="107"/>
      <c r="D28" s="138"/>
      <c r="E28" s="139"/>
      <c r="F28" s="181"/>
    </row>
    <row r="29" spans="1:6" s="5" customFormat="1" ht="47.25" x14ac:dyDescent="0.25">
      <c r="A29" s="23"/>
      <c r="B29" s="27" t="s">
        <v>322</v>
      </c>
      <c r="C29" s="107"/>
      <c r="D29" s="138"/>
      <c r="E29" s="139"/>
      <c r="F29" s="181"/>
    </row>
    <row r="30" spans="1:6" s="5" customFormat="1" x14ac:dyDescent="0.25">
      <c r="A30" s="23"/>
      <c r="B30" s="19" t="s">
        <v>260</v>
      </c>
      <c r="C30" s="107" t="s">
        <v>99</v>
      </c>
      <c r="D30" s="138">
        <v>1</v>
      </c>
      <c r="E30" s="139"/>
      <c r="F30" s="181">
        <f>D30*E30</f>
        <v>0</v>
      </c>
    </row>
    <row r="31" spans="1:6" x14ac:dyDescent="0.25">
      <c r="B31" s="19"/>
      <c r="D31" s="138"/>
    </row>
    <row r="32" spans="1:6" s="5" customFormat="1" x14ac:dyDescent="0.25">
      <c r="A32" s="23">
        <f>COUNT(A$24:A31)+1</f>
        <v>2</v>
      </c>
      <c r="B32" s="13" t="s">
        <v>310</v>
      </c>
      <c r="C32" s="107"/>
      <c r="D32" s="138"/>
      <c r="E32" s="139"/>
      <c r="F32" s="181"/>
    </row>
    <row r="33" spans="1:6" s="5" customFormat="1" ht="47.25" x14ac:dyDescent="0.25">
      <c r="A33" s="23"/>
      <c r="B33" s="27" t="s">
        <v>309</v>
      </c>
      <c r="C33" s="107"/>
      <c r="D33" s="138"/>
      <c r="E33" s="139"/>
      <c r="F33" s="181"/>
    </row>
    <row r="34" spans="1:6" s="5" customFormat="1" x14ac:dyDescent="0.25">
      <c r="A34" s="23"/>
      <c r="B34" s="19" t="s">
        <v>261</v>
      </c>
      <c r="C34" s="107" t="s">
        <v>107</v>
      </c>
      <c r="D34" s="138">
        <v>20</v>
      </c>
      <c r="E34" s="139"/>
      <c r="F34" s="181">
        <f>D34*E34</f>
        <v>0</v>
      </c>
    </row>
    <row r="35" spans="1:6" x14ac:dyDescent="0.25">
      <c r="B35" s="19"/>
      <c r="D35" s="138"/>
      <c r="F35" s="184"/>
    </row>
    <row r="36" spans="1:6" s="5" customFormat="1" x14ac:dyDescent="0.25">
      <c r="A36" s="23">
        <f>COUNT(A$24:A35)+1</f>
        <v>3</v>
      </c>
      <c r="B36" s="59" t="s">
        <v>312</v>
      </c>
      <c r="C36" s="107"/>
      <c r="D36" s="138"/>
      <c r="E36" s="139"/>
      <c r="F36" s="181"/>
    </row>
    <row r="37" spans="1:6" s="5" customFormat="1" ht="31.5" x14ac:dyDescent="0.25">
      <c r="A37" s="23"/>
      <c r="B37" s="19" t="s">
        <v>327</v>
      </c>
      <c r="C37" s="107"/>
      <c r="D37" s="138"/>
      <c r="E37" s="138"/>
      <c r="F37" s="181"/>
    </row>
    <row r="38" spans="1:6" s="5" customFormat="1" x14ac:dyDescent="0.25">
      <c r="A38" s="23"/>
      <c r="B38" s="19" t="s">
        <v>110</v>
      </c>
      <c r="C38" s="107" t="s">
        <v>107</v>
      </c>
      <c r="D38" s="138">
        <f>ROUNDUP(29.3*2.05,0)</f>
        <v>61</v>
      </c>
      <c r="E38" s="139"/>
      <c r="F38" s="181">
        <f>E38*D38</f>
        <v>0</v>
      </c>
    </row>
    <row r="39" spans="1:6" s="5" customFormat="1" x14ac:dyDescent="0.25">
      <c r="A39" s="23"/>
      <c r="B39" s="27"/>
      <c r="C39" s="107"/>
      <c r="D39" s="138"/>
      <c r="E39" s="139"/>
      <c r="F39" s="181"/>
    </row>
    <row r="40" spans="1:6" s="5" customFormat="1" x14ac:dyDescent="0.25">
      <c r="A40" s="23">
        <f>COUNT(A$24:A39)+1</f>
        <v>4</v>
      </c>
      <c r="B40" s="59" t="s">
        <v>111</v>
      </c>
      <c r="C40" s="107"/>
      <c r="D40" s="138"/>
      <c r="E40" s="139"/>
      <c r="F40" s="181"/>
    </row>
    <row r="41" spans="1:6" s="5" customFormat="1" ht="47.25" x14ac:dyDescent="0.25">
      <c r="A41" s="23"/>
      <c r="B41" s="19" t="s">
        <v>313</v>
      </c>
      <c r="C41" s="107"/>
      <c r="D41" s="138"/>
      <c r="E41" s="138"/>
      <c r="F41" s="181"/>
    </row>
    <row r="42" spans="1:6" s="5" customFormat="1" x14ac:dyDescent="0.25">
      <c r="A42" s="23"/>
      <c r="B42" s="19" t="s">
        <v>180</v>
      </c>
      <c r="C42" s="107" t="s">
        <v>107</v>
      </c>
      <c r="D42" s="138">
        <f>ROUNDUP(29.3*(3.5-2.05),0)+D38</f>
        <v>104</v>
      </c>
      <c r="E42" s="139"/>
      <c r="F42" s="181">
        <f>D42*E42</f>
        <v>0</v>
      </c>
    </row>
    <row r="43" spans="1:6" s="5" customFormat="1" x14ac:dyDescent="0.25">
      <c r="A43" s="23"/>
      <c r="B43" s="27"/>
      <c r="C43" s="107"/>
      <c r="D43" s="138"/>
      <c r="E43" s="139"/>
      <c r="F43" s="181"/>
    </row>
    <row r="44" spans="1:6" s="5" customFormat="1" x14ac:dyDescent="0.25">
      <c r="A44" s="23">
        <f>COUNT(A$24:A43)+1</f>
        <v>5</v>
      </c>
      <c r="B44" s="59" t="s">
        <v>114</v>
      </c>
      <c r="C44" s="107"/>
      <c r="D44" s="138"/>
      <c r="E44" s="139"/>
      <c r="F44" s="181"/>
    </row>
    <row r="45" spans="1:6" s="5" customFormat="1" x14ac:dyDescent="0.25">
      <c r="A45" s="23"/>
      <c r="B45" s="19" t="s">
        <v>181</v>
      </c>
      <c r="C45" s="107"/>
      <c r="D45" s="138"/>
      <c r="E45" s="139"/>
      <c r="F45" s="181"/>
    </row>
    <row r="46" spans="1:6" s="5" customFormat="1" x14ac:dyDescent="0.25">
      <c r="A46" s="23" t="s">
        <v>108</v>
      </c>
      <c r="B46" s="19" t="s">
        <v>284</v>
      </c>
      <c r="C46" s="107" t="s">
        <v>107</v>
      </c>
      <c r="D46" s="138">
        <v>20</v>
      </c>
      <c r="E46" s="139"/>
      <c r="F46" s="181">
        <f>D46*E46</f>
        <v>0</v>
      </c>
    </row>
    <row r="47" spans="1:6" s="5" customFormat="1" x14ac:dyDescent="0.25">
      <c r="A47" s="23" t="str">
        <f>CHAR(CODE(A46)+1)&amp;")"</f>
        <v>b)</v>
      </c>
      <c r="B47" s="19" t="s">
        <v>285</v>
      </c>
      <c r="C47" s="107" t="s">
        <v>107</v>
      </c>
      <c r="D47" s="138">
        <f>D46</f>
        <v>20</v>
      </c>
      <c r="E47" s="139"/>
      <c r="F47" s="181">
        <f>D47*E47</f>
        <v>0</v>
      </c>
    </row>
    <row r="48" spans="1:6" s="5" customFormat="1" ht="18" x14ac:dyDescent="0.25">
      <c r="A48" s="23" t="str">
        <f>CHAR(CODE(A47)+1)&amp;")"</f>
        <v>c)</v>
      </c>
      <c r="B48" s="19" t="s">
        <v>286</v>
      </c>
      <c r="C48" s="107" t="s">
        <v>113</v>
      </c>
      <c r="D48" s="138">
        <f>D47*0.12</f>
        <v>2.4</v>
      </c>
      <c r="E48" s="139"/>
      <c r="F48" s="181">
        <f>D48*E48</f>
        <v>0</v>
      </c>
    </row>
    <row r="49" spans="1:6" s="5" customFormat="1" x14ac:dyDescent="0.25">
      <c r="A49" s="23" t="str">
        <f>CHAR(CODE(A48)+1)&amp;")"</f>
        <v>d)</v>
      </c>
      <c r="B49" s="19" t="s">
        <v>115</v>
      </c>
      <c r="C49" s="107" t="s">
        <v>107</v>
      </c>
      <c r="D49" s="138">
        <v>20</v>
      </c>
      <c r="E49" s="139"/>
      <c r="F49" s="181">
        <f>D49*E49</f>
        <v>0</v>
      </c>
    </row>
    <row r="50" spans="1:6" x14ac:dyDescent="0.25">
      <c r="B50" s="17"/>
    </row>
    <row r="51" spans="1:6" ht="31.5" x14ac:dyDescent="0.25">
      <c r="A51" s="22"/>
      <c r="B51" s="16" t="str">
        <f>"UKUPNO - "&amp;TEXT(A24,) &amp;" " &amp;TEXT(B24,)&amp;" (€):"</f>
        <v>UKUPNO - A.2. RADOVI DEMONTAŽE, RAZGRADNJE I UKLANJANJA (€):</v>
      </c>
      <c r="C51" s="105"/>
      <c r="D51" s="132"/>
      <c r="E51" s="136"/>
      <c r="F51" s="182">
        <f>SUM(F24:F50)</f>
        <v>0</v>
      </c>
    </row>
    <row r="52" spans="1:6" s="5" customFormat="1" x14ac:dyDescent="0.25">
      <c r="A52" s="23"/>
      <c r="B52" s="13"/>
      <c r="C52" s="106"/>
      <c r="D52" s="134"/>
      <c r="E52" s="137"/>
      <c r="F52" s="180"/>
    </row>
    <row r="53" spans="1:6" x14ac:dyDescent="0.25">
      <c r="B53" s="15"/>
      <c r="C53" s="104"/>
      <c r="D53" s="130"/>
      <c r="E53" s="140"/>
      <c r="F53" s="182"/>
    </row>
    <row r="54" spans="1:6" x14ac:dyDescent="0.25">
      <c r="A54" s="22" t="str">
        <f>TEXT($A$7,)&amp;"3."</f>
        <v>A.3.</v>
      </c>
      <c r="B54" s="16" t="s">
        <v>0</v>
      </c>
      <c r="C54" s="105"/>
      <c r="D54" s="132"/>
      <c r="E54" s="136"/>
      <c r="F54" s="179"/>
    </row>
    <row r="55" spans="1:6" x14ac:dyDescent="0.25">
      <c r="B55" s="15"/>
      <c r="C55" s="104"/>
      <c r="D55" s="130"/>
      <c r="E55" s="140"/>
      <c r="F55" s="182"/>
    </row>
    <row r="56" spans="1:6" s="5" customFormat="1" x14ac:dyDescent="0.25">
      <c r="A56" s="23">
        <f>COUNT(A$54:A55)+1</f>
        <v>1</v>
      </c>
      <c r="B56" s="228" t="s">
        <v>295</v>
      </c>
      <c r="C56" s="227"/>
      <c r="D56" s="216"/>
      <c r="E56" s="217"/>
      <c r="F56" s="225"/>
    </row>
    <row r="57" spans="1:6" s="5" customFormat="1" ht="110.25" x14ac:dyDescent="0.25">
      <c r="A57" s="23"/>
      <c r="B57" s="27" t="s">
        <v>299</v>
      </c>
      <c r="C57" s="227"/>
      <c r="D57" s="216"/>
      <c r="E57" s="217"/>
      <c r="F57" s="225"/>
    </row>
    <row r="58" spans="1:6" s="5" customFormat="1" x14ac:dyDescent="0.25">
      <c r="A58" s="23"/>
      <c r="B58" s="229" t="s">
        <v>300</v>
      </c>
      <c r="C58" s="227" t="s">
        <v>98</v>
      </c>
      <c r="D58" s="216">
        <f>B_INST!D66</f>
        <v>15</v>
      </c>
      <c r="E58" s="217"/>
      <c r="F58" s="225">
        <f>D58*E58</f>
        <v>0</v>
      </c>
    </row>
    <row r="59" spans="1:6" s="5" customFormat="1" x14ac:dyDescent="0.25">
      <c r="A59" s="23"/>
      <c r="B59" s="27"/>
      <c r="C59" s="227"/>
      <c r="D59" s="216"/>
      <c r="E59" s="217"/>
      <c r="F59" s="225"/>
    </row>
    <row r="60" spans="1:6" s="5" customFormat="1" x14ac:dyDescent="0.25">
      <c r="A60" s="23">
        <f>COUNT(A$54:A59)+1</f>
        <v>2</v>
      </c>
      <c r="B60" s="230" t="s">
        <v>117</v>
      </c>
      <c r="C60" s="227"/>
      <c r="D60" s="216"/>
      <c r="E60" s="217"/>
      <c r="F60" s="225"/>
    </row>
    <row r="61" spans="1:6" s="5" customFormat="1" ht="63" x14ac:dyDescent="0.25">
      <c r="A61" s="23"/>
      <c r="B61" s="91" t="s">
        <v>296</v>
      </c>
      <c r="C61" s="227" t="s">
        <v>99</v>
      </c>
      <c r="D61" s="216">
        <f>B_INST!D69</f>
        <v>2</v>
      </c>
      <c r="E61" s="217"/>
      <c r="F61" s="225">
        <f>D61*E61</f>
        <v>0</v>
      </c>
    </row>
    <row r="62" spans="1:6" x14ac:dyDescent="0.25">
      <c r="A62" s="29"/>
      <c r="B62" s="26"/>
      <c r="C62" s="112"/>
      <c r="D62" s="147"/>
      <c r="E62" s="148"/>
      <c r="F62" s="186"/>
    </row>
    <row r="63" spans="1:6" ht="31.5" x14ac:dyDescent="0.25">
      <c r="A63" s="22"/>
      <c r="B63" s="16" t="str">
        <f>"UKUPNO - "&amp;TEXT(A54,) &amp;" " &amp;TEXT(B54,)&amp;" (€):"</f>
        <v>UKUPNO - A.3. BETONSKI I ARMIRANOBETONSKI RADOVI (€):</v>
      </c>
      <c r="C63" s="105"/>
      <c r="D63" s="132"/>
      <c r="E63" s="149"/>
      <c r="F63" s="182">
        <f>SUM(F54:F62)</f>
        <v>0</v>
      </c>
    </row>
    <row r="64" spans="1:6" s="5" customFormat="1" x14ac:dyDescent="0.25">
      <c r="A64" s="23"/>
      <c r="B64" s="13"/>
      <c r="C64" s="106"/>
      <c r="D64" s="134"/>
      <c r="E64" s="139"/>
      <c r="F64" s="180"/>
    </row>
    <row r="65" spans="1:6" x14ac:dyDescent="0.25">
      <c r="B65" s="15"/>
      <c r="C65" s="104"/>
      <c r="F65" s="182"/>
    </row>
    <row r="66" spans="1:6" x14ac:dyDescent="0.25">
      <c r="A66" s="22" t="str">
        <f>TEXT($A$7,)&amp;"4."</f>
        <v>A.4.</v>
      </c>
      <c r="B66" s="16" t="s">
        <v>64</v>
      </c>
      <c r="C66" s="105"/>
      <c r="D66" s="132"/>
      <c r="E66" s="149"/>
      <c r="F66" s="179"/>
    </row>
    <row r="67" spans="1:6" x14ac:dyDescent="0.25">
      <c r="D67" s="138"/>
      <c r="F67" s="184"/>
    </row>
    <row r="68" spans="1:6" x14ac:dyDescent="0.25">
      <c r="A68" s="23">
        <f>COUNT(A$66:A67)+1</f>
        <v>1</v>
      </c>
      <c r="B68" s="15" t="s">
        <v>319</v>
      </c>
    </row>
    <row r="69" spans="1:6" ht="177.95" customHeight="1" x14ac:dyDescent="0.25">
      <c r="B69" s="14" t="s">
        <v>320</v>
      </c>
    </row>
    <row r="70" spans="1:6" ht="18" x14ac:dyDescent="0.25">
      <c r="A70" s="23"/>
      <c r="B70" s="19" t="s">
        <v>190</v>
      </c>
      <c r="C70" s="102" t="s">
        <v>100</v>
      </c>
      <c r="D70" s="138">
        <f>ROUNDUP(2.6*3.5,0)</f>
        <v>10</v>
      </c>
      <c r="F70" s="173">
        <f>D70*E70</f>
        <v>0</v>
      </c>
    </row>
    <row r="71" spans="1:6" x14ac:dyDescent="0.25">
      <c r="D71" s="138"/>
      <c r="F71" s="184"/>
    </row>
    <row r="72" spans="1:6" x14ac:dyDescent="0.25">
      <c r="A72" s="23">
        <f>COUNT(A$66:A71)+1</f>
        <v>2</v>
      </c>
      <c r="B72" s="15" t="s">
        <v>118</v>
      </c>
      <c r="D72" s="138"/>
    </row>
    <row r="73" spans="1:6" ht="110.25" x14ac:dyDescent="0.25">
      <c r="B73" s="14" t="s">
        <v>288</v>
      </c>
      <c r="D73" s="138"/>
    </row>
    <row r="74" spans="1:6" ht="18" x14ac:dyDescent="0.25">
      <c r="B74" s="14" t="s">
        <v>119</v>
      </c>
      <c r="C74" s="102" t="s">
        <v>100</v>
      </c>
      <c r="D74" s="138">
        <f>ROUNDUP(29.3*3.5,0)</f>
        <v>103</v>
      </c>
      <c r="E74" s="232"/>
      <c r="F74" s="173">
        <f>D74*E74</f>
        <v>0</v>
      </c>
    </row>
    <row r="75" spans="1:6" s="61" customFormat="1" x14ac:dyDescent="0.25">
      <c r="A75" s="60"/>
      <c r="B75" s="62"/>
      <c r="C75" s="110"/>
      <c r="D75" s="143"/>
      <c r="E75" s="144"/>
      <c r="F75" s="184"/>
    </row>
    <row r="76" spans="1:6" s="61" customFormat="1" x14ac:dyDescent="0.25">
      <c r="A76" s="23">
        <f>COUNT(A$66:A75)+1</f>
        <v>3</v>
      </c>
      <c r="B76" s="18" t="s">
        <v>120</v>
      </c>
      <c r="C76" s="110"/>
      <c r="D76" s="150"/>
      <c r="E76" s="144"/>
      <c r="F76" s="187"/>
    </row>
    <row r="77" spans="1:6" s="61" customFormat="1" ht="159.6" customHeight="1" x14ac:dyDescent="0.25">
      <c r="A77" s="60"/>
      <c r="B77" s="62" t="s">
        <v>289</v>
      </c>
      <c r="C77" s="110"/>
      <c r="D77" s="150"/>
      <c r="E77" s="144"/>
      <c r="F77" s="184"/>
    </row>
    <row r="78" spans="1:6" s="61" customFormat="1" ht="18" x14ac:dyDescent="0.25">
      <c r="A78" s="60"/>
      <c r="B78" s="14" t="s">
        <v>119</v>
      </c>
      <c r="C78" s="102" t="s">
        <v>100</v>
      </c>
      <c r="D78" s="138">
        <f>D47</f>
        <v>20</v>
      </c>
      <c r="E78" s="126"/>
      <c r="F78" s="173">
        <f>D78*E78</f>
        <v>0</v>
      </c>
    </row>
    <row r="79" spans="1:6" s="61" customFormat="1" x14ac:dyDescent="0.25">
      <c r="A79" s="60"/>
      <c r="B79" s="63"/>
      <c r="C79" s="102"/>
      <c r="D79" s="138"/>
      <c r="E79" s="126"/>
      <c r="F79" s="173"/>
    </row>
    <row r="80" spans="1:6" s="61" customFormat="1" x14ac:dyDescent="0.25">
      <c r="A80" s="23">
        <f>COUNT(A$66:A79)+1</f>
        <v>4</v>
      </c>
      <c r="B80" s="18" t="s">
        <v>121</v>
      </c>
      <c r="C80" s="110"/>
      <c r="D80" s="143"/>
      <c r="E80" s="144"/>
      <c r="F80" s="184"/>
    </row>
    <row r="81" spans="1:6" ht="47.25" x14ac:dyDescent="0.25">
      <c r="B81" s="14" t="s">
        <v>314</v>
      </c>
    </row>
    <row r="82" spans="1:6" s="4" customFormat="1" x14ac:dyDescent="0.25">
      <c r="A82" s="21"/>
      <c r="B82" s="14" t="s">
        <v>122</v>
      </c>
      <c r="C82" s="102" t="s">
        <v>98</v>
      </c>
      <c r="D82" s="138">
        <f>B_INST!D63</f>
        <v>42</v>
      </c>
      <c r="E82" s="126"/>
      <c r="F82" s="173">
        <f>D82*E82</f>
        <v>0</v>
      </c>
    </row>
    <row r="83" spans="1:6" s="4" customFormat="1" x14ac:dyDescent="0.25">
      <c r="A83" s="21"/>
      <c r="B83" s="14"/>
      <c r="C83" s="102"/>
      <c r="D83" s="125"/>
      <c r="E83" s="126"/>
      <c r="F83" s="173"/>
    </row>
    <row r="84" spans="1:6" x14ac:dyDescent="0.25">
      <c r="A84" s="22"/>
      <c r="B84" s="16" t="str">
        <f>"UKUPNO - "&amp;TEXT(A66,) &amp;" " &amp;TEXT(B66,)&amp;" (€):"</f>
        <v>UKUPNO - A.4.  ZIDARSKI RADOVI (€):</v>
      </c>
      <c r="C84" s="105"/>
      <c r="D84" s="132"/>
      <c r="E84" s="136"/>
      <c r="F84" s="182">
        <f>SUM(F66:F83)</f>
        <v>0</v>
      </c>
    </row>
    <row r="85" spans="1:6" s="5" customFormat="1" x14ac:dyDescent="0.25">
      <c r="A85" s="23"/>
      <c r="B85" s="13"/>
      <c r="C85" s="106"/>
      <c r="D85" s="134"/>
      <c r="E85" s="137"/>
      <c r="F85" s="180"/>
    </row>
    <row r="86" spans="1:6" x14ac:dyDescent="0.25">
      <c r="B86" s="15"/>
      <c r="F86" s="182"/>
    </row>
    <row r="87" spans="1:6" x14ac:dyDescent="0.25">
      <c r="A87" s="22" t="str">
        <f>TEXT($A$7,)&amp;"5."</f>
        <v>A.5.</v>
      </c>
      <c r="B87" s="16" t="s">
        <v>7</v>
      </c>
      <c r="C87" s="105"/>
      <c r="D87" s="132"/>
      <c r="E87" s="149"/>
      <c r="F87" s="179"/>
    </row>
    <row r="88" spans="1:6" x14ac:dyDescent="0.25">
      <c r="B88" s="15"/>
      <c r="F88" s="182"/>
    </row>
    <row r="89" spans="1:6" x14ac:dyDescent="0.25">
      <c r="A89" s="23">
        <f>COUNT(A85:A$87)+1</f>
        <v>1</v>
      </c>
      <c r="B89" s="15" t="s">
        <v>328</v>
      </c>
      <c r="F89" s="226"/>
    </row>
    <row r="90" spans="1:6" ht="134.1" customHeight="1" x14ac:dyDescent="0.25">
      <c r="B90" s="14" t="s">
        <v>292</v>
      </c>
      <c r="C90" s="107"/>
      <c r="D90" s="138"/>
      <c r="E90" s="139"/>
    </row>
    <row r="91" spans="1:6" x14ac:dyDescent="0.25">
      <c r="A91" s="23"/>
      <c r="B91" s="19" t="s">
        <v>291</v>
      </c>
      <c r="C91" s="107" t="s">
        <v>107</v>
      </c>
      <c r="D91" s="138">
        <f>D78</f>
        <v>20</v>
      </c>
      <c r="E91" s="139"/>
      <c r="F91" s="173">
        <f>D91*E91</f>
        <v>0</v>
      </c>
    </row>
    <row r="92" spans="1:6" x14ac:dyDescent="0.25">
      <c r="B92" s="15"/>
      <c r="C92" s="107"/>
      <c r="D92" s="138"/>
      <c r="E92" s="139"/>
    </row>
    <row r="93" spans="1:6" x14ac:dyDescent="0.25">
      <c r="A93" s="23">
        <f>COUNT(A$87:A89)+1</f>
        <v>2</v>
      </c>
      <c r="B93" s="15" t="s">
        <v>329</v>
      </c>
      <c r="C93" s="107"/>
      <c r="D93" s="138"/>
      <c r="E93" s="139"/>
    </row>
    <row r="94" spans="1:6" ht="99.75" x14ac:dyDescent="0.25">
      <c r="B94" s="14" t="s">
        <v>293</v>
      </c>
      <c r="C94" s="107"/>
      <c r="D94" s="138"/>
      <c r="E94" s="139"/>
    </row>
    <row r="95" spans="1:6" x14ac:dyDescent="0.25">
      <c r="A95" s="23"/>
      <c r="B95" s="19" t="s">
        <v>290</v>
      </c>
      <c r="C95" s="107" t="s">
        <v>107</v>
      </c>
      <c r="D95" s="138">
        <f>D91</f>
        <v>20</v>
      </c>
      <c r="E95" s="139"/>
      <c r="F95" s="173">
        <f>D95*E95</f>
        <v>0</v>
      </c>
    </row>
    <row r="96" spans="1:6" s="5" customFormat="1" x14ac:dyDescent="0.25">
      <c r="A96" s="23"/>
      <c r="B96" s="27"/>
      <c r="C96" s="107"/>
      <c r="D96" s="138"/>
      <c r="E96" s="139"/>
      <c r="F96" s="173"/>
    </row>
    <row r="97" spans="1:6" s="5" customFormat="1" ht="31.5" x14ac:dyDescent="0.25">
      <c r="A97" s="23">
        <f>COUNT(A$87:A96)+1</f>
        <v>3</v>
      </c>
      <c r="B97" s="13" t="s">
        <v>128</v>
      </c>
      <c r="C97" s="107"/>
      <c r="D97" s="138"/>
      <c r="E97" s="139"/>
      <c r="F97" s="181"/>
    </row>
    <row r="98" spans="1:6" s="5" customFormat="1" ht="31.5" x14ac:dyDescent="0.25">
      <c r="A98" s="23"/>
      <c r="B98" s="27" t="s">
        <v>124</v>
      </c>
      <c r="C98" s="107"/>
      <c r="D98" s="138"/>
      <c r="E98" s="139"/>
      <c r="F98" s="181"/>
    </row>
    <row r="99" spans="1:6" s="5" customFormat="1" ht="31.5" x14ac:dyDescent="0.25">
      <c r="A99" s="23"/>
      <c r="B99" s="27" t="s">
        <v>125</v>
      </c>
      <c r="C99" s="107"/>
      <c r="D99" s="138"/>
      <c r="E99" s="139"/>
      <c r="F99" s="181"/>
    </row>
    <row r="100" spans="1:6" s="5" customFormat="1" ht="47.25" x14ac:dyDescent="0.25">
      <c r="A100" s="23"/>
      <c r="B100" s="27" t="s">
        <v>126</v>
      </c>
      <c r="C100" s="107"/>
      <c r="D100" s="138"/>
      <c r="E100" s="139"/>
      <c r="F100" s="181"/>
    </row>
    <row r="101" spans="1:6" s="5" customFormat="1" ht="47.25" x14ac:dyDescent="0.25">
      <c r="A101" s="23"/>
      <c r="B101" s="27" t="s">
        <v>127</v>
      </c>
      <c r="C101" s="107"/>
      <c r="D101" s="138"/>
      <c r="E101" s="139"/>
      <c r="F101" s="181"/>
    </row>
    <row r="102" spans="1:6" s="5" customFormat="1" x14ac:dyDescent="0.25">
      <c r="A102" s="23"/>
      <c r="B102" s="27" t="s">
        <v>123</v>
      </c>
      <c r="C102" s="107" t="s">
        <v>107</v>
      </c>
      <c r="D102" s="138">
        <f>D49+30*0.1</f>
        <v>23</v>
      </c>
      <c r="E102" s="139"/>
      <c r="F102" s="173">
        <f>D102*E102</f>
        <v>0</v>
      </c>
    </row>
    <row r="103" spans="1:6" s="5" customFormat="1" x14ac:dyDescent="0.25">
      <c r="A103" s="23"/>
      <c r="B103" s="27"/>
      <c r="C103" s="107"/>
      <c r="D103" s="138"/>
      <c r="E103" s="139"/>
      <c r="F103" s="181"/>
    </row>
    <row r="104" spans="1:6" s="5" customFormat="1" x14ac:dyDescent="0.25">
      <c r="A104" s="23">
        <f>COUNT(A$87:A103)+1</f>
        <v>4</v>
      </c>
      <c r="B104" s="13" t="s">
        <v>315</v>
      </c>
      <c r="C104" s="107"/>
      <c r="D104" s="138"/>
      <c r="E104" s="139"/>
      <c r="F104" s="181"/>
    </row>
    <row r="105" spans="1:6" s="5" customFormat="1" ht="63" x14ac:dyDescent="0.25">
      <c r="A105" s="23"/>
      <c r="B105" s="27" t="s">
        <v>129</v>
      </c>
      <c r="C105" s="107"/>
      <c r="D105" s="138"/>
      <c r="E105" s="139"/>
      <c r="F105" s="181"/>
    </row>
    <row r="106" spans="1:6" s="5" customFormat="1" x14ac:dyDescent="0.25">
      <c r="A106" s="23"/>
      <c r="B106" s="27" t="s">
        <v>123</v>
      </c>
      <c r="C106" s="107"/>
      <c r="D106" s="138"/>
      <c r="E106" s="139"/>
      <c r="F106" s="181"/>
    </row>
    <row r="107" spans="1:6" s="5" customFormat="1" x14ac:dyDescent="0.25">
      <c r="A107" s="23"/>
      <c r="B107" s="19" t="s">
        <v>130</v>
      </c>
      <c r="C107" s="107" t="s">
        <v>107</v>
      </c>
      <c r="D107" s="138">
        <f>ROUNDUP(20+42.58*0.1,0)</f>
        <v>25</v>
      </c>
      <c r="E107" s="139"/>
      <c r="F107" s="173">
        <f>D107*E107</f>
        <v>0</v>
      </c>
    </row>
    <row r="108" spans="1:6" x14ac:dyDescent="0.25">
      <c r="B108" s="17"/>
    </row>
    <row r="109" spans="1:6" x14ac:dyDescent="0.25">
      <c r="A109" s="22"/>
      <c r="B109" s="16" t="str">
        <f>"UKUPNO - "&amp;TEXT(A87,) &amp;" " &amp;TEXT(B87,)&amp;" (€):"</f>
        <v>UKUPNO - A.5. IZOLATERSKI RADOVI (€):</v>
      </c>
      <c r="C109" s="105"/>
      <c r="D109" s="132"/>
      <c r="E109" s="136"/>
      <c r="F109" s="182">
        <f>SUM(F88:F108)</f>
        <v>0</v>
      </c>
    </row>
    <row r="110" spans="1:6" x14ac:dyDescent="0.25">
      <c r="B110" s="15"/>
      <c r="D110" s="130"/>
      <c r="E110" s="140"/>
      <c r="F110" s="182"/>
    </row>
    <row r="111" spans="1:6" x14ac:dyDescent="0.25">
      <c r="B111" s="15"/>
      <c r="E111" s="140"/>
    </row>
    <row r="112" spans="1:6" x14ac:dyDescent="0.25">
      <c r="A112" s="22" t="str">
        <f>TEXT($A$7,)&amp;"6."</f>
        <v>A.6.</v>
      </c>
      <c r="B112" s="16" t="s">
        <v>191</v>
      </c>
      <c r="C112" s="105"/>
      <c r="D112" s="132"/>
      <c r="E112" s="149"/>
      <c r="F112" s="179"/>
    </row>
    <row r="113" spans="1:6" x14ac:dyDescent="0.25">
      <c r="B113" s="15"/>
      <c r="F113" s="182"/>
    </row>
    <row r="114" spans="1:6" ht="110.25" x14ac:dyDescent="0.25">
      <c r="B114" s="37" t="s">
        <v>172</v>
      </c>
      <c r="F114" s="182"/>
    </row>
    <row r="115" spans="1:6" x14ac:dyDescent="0.25">
      <c r="B115" s="38"/>
      <c r="F115" s="182"/>
    </row>
    <row r="116" spans="1:6" s="5" customFormat="1" x14ac:dyDescent="0.25">
      <c r="A116" s="23">
        <f>COUNT(A$112:A115)+1</f>
        <v>1</v>
      </c>
      <c r="B116" s="13" t="s">
        <v>302</v>
      </c>
      <c r="C116" s="107"/>
      <c r="D116" s="138"/>
      <c r="E116" s="139"/>
      <c r="F116" s="181"/>
    </row>
    <row r="117" spans="1:6" s="5" customFormat="1" ht="78.75" x14ac:dyDescent="0.25">
      <c r="A117" s="23"/>
      <c r="B117" s="27" t="s">
        <v>303</v>
      </c>
      <c r="C117" s="107"/>
      <c r="D117" s="138"/>
      <c r="E117" s="139"/>
      <c r="F117" s="181"/>
    </row>
    <row r="118" spans="1:6" s="5" customFormat="1" x14ac:dyDescent="0.25">
      <c r="A118" s="23" t="s">
        <v>108</v>
      </c>
      <c r="B118" s="19" t="s">
        <v>304</v>
      </c>
      <c r="C118" s="107" t="s">
        <v>99</v>
      </c>
      <c r="D118" s="138">
        <v>1</v>
      </c>
      <c r="E118" s="139"/>
      <c r="F118" s="173">
        <f>D118*E118</f>
        <v>0</v>
      </c>
    </row>
    <row r="119" spans="1:6" s="5" customFormat="1" x14ac:dyDescent="0.25">
      <c r="A119" s="23" t="str">
        <f>CHAR(CODE(A118)+1)&amp;")"</f>
        <v>b)</v>
      </c>
      <c r="B119" s="19" t="s">
        <v>305</v>
      </c>
      <c r="C119" s="107" t="s">
        <v>99</v>
      </c>
      <c r="D119" s="138">
        <v>1</v>
      </c>
      <c r="E119" s="139"/>
      <c r="F119" s="173">
        <f>D119*E119</f>
        <v>0</v>
      </c>
    </row>
    <row r="120" spans="1:6" s="5" customFormat="1" x14ac:dyDescent="0.25">
      <c r="A120" s="23" t="str">
        <f>CHAR(CODE(A119)+1)&amp;")"</f>
        <v>c)</v>
      </c>
      <c r="B120" s="19" t="s">
        <v>331</v>
      </c>
      <c r="C120" s="107" t="s">
        <v>99</v>
      </c>
      <c r="D120" s="138">
        <v>1</v>
      </c>
      <c r="E120" s="139"/>
      <c r="F120" s="173">
        <f>D120*E120</f>
        <v>0</v>
      </c>
    </row>
    <row r="121" spans="1:6" s="5" customFormat="1" x14ac:dyDescent="0.25">
      <c r="A121" s="23"/>
      <c r="B121" s="27"/>
      <c r="C121" s="107"/>
      <c r="D121" s="138"/>
      <c r="E121" s="139"/>
      <c r="F121" s="181"/>
    </row>
    <row r="122" spans="1:6" x14ac:dyDescent="0.25">
      <c r="A122" s="22"/>
      <c r="B122" s="16" t="str">
        <f>"UKUPNO - "&amp;TEXT(A112,) &amp;" " &amp;TEXT(B112,)&amp;" (€):"</f>
        <v>UKUPNO - A.6. STOLARIJA I BRAVARIJA (€):</v>
      </c>
      <c r="C122" s="105"/>
      <c r="D122" s="132"/>
      <c r="E122" s="136"/>
      <c r="F122" s="182">
        <f>SUM(F112:F121)</f>
        <v>0</v>
      </c>
    </row>
    <row r="123" spans="1:6" s="5" customFormat="1" x14ac:dyDescent="0.25">
      <c r="A123" s="23"/>
      <c r="B123" s="13"/>
      <c r="C123" s="106"/>
      <c r="D123" s="134"/>
      <c r="E123" s="137"/>
      <c r="F123" s="180"/>
    </row>
    <row r="124" spans="1:6" x14ac:dyDescent="0.25">
      <c r="B124" s="15"/>
      <c r="D124" s="130"/>
      <c r="E124" s="140"/>
      <c r="F124" s="182"/>
    </row>
    <row r="125" spans="1:6" s="4" customFormat="1" x14ac:dyDescent="0.25">
      <c r="A125" s="22" t="str">
        <f>TEXT($A$7,)&amp;"7."</f>
        <v>A.7.</v>
      </c>
      <c r="B125" s="16" t="s">
        <v>63</v>
      </c>
      <c r="C125" s="105"/>
      <c r="D125" s="132"/>
      <c r="E125" s="149"/>
      <c r="F125" s="179"/>
    </row>
    <row r="126" spans="1:6" s="5" customFormat="1" x14ac:dyDescent="0.25">
      <c r="A126" s="23"/>
      <c r="B126" s="27"/>
      <c r="C126" s="107"/>
      <c r="D126" s="138"/>
      <c r="E126" s="139"/>
      <c r="F126" s="181"/>
    </row>
    <row r="127" spans="1:6" s="5" customFormat="1" x14ac:dyDescent="0.25">
      <c r="A127" s="23">
        <f>COUNT(A$125:A126)+1</f>
        <v>1</v>
      </c>
      <c r="B127" s="13" t="s">
        <v>334</v>
      </c>
      <c r="C127" s="107"/>
      <c r="D127" s="138"/>
      <c r="E127" s="139"/>
      <c r="F127" s="181"/>
    </row>
    <row r="128" spans="1:6" s="5" customFormat="1" ht="78.75" x14ac:dyDescent="0.25">
      <c r="A128" s="23"/>
      <c r="B128" s="27" t="s">
        <v>308</v>
      </c>
      <c r="C128" s="107"/>
      <c r="D128" s="138"/>
      <c r="E128" s="139"/>
      <c r="F128" s="181"/>
    </row>
    <row r="129" spans="1:6" s="5" customFormat="1" x14ac:dyDescent="0.25">
      <c r="A129" s="23"/>
      <c r="B129" s="27" t="s">
        <v>131</v>
      </c>
      <c r="C129" s="107" t="s">
        <v>107</v>
      </c>
      <c r="D129" s="138">
        <f>ROUNDUP(42.58*3.5,0)-D138</f>
        <v>83</v>
      </c>
      <c r="E129" s="139"/>
      <c r="F129" s="173">
        <f>D129*E129</f>
        <v>0</v>
      </c>
    </row>
    <row r="130" spans="1:6" s="4" customFormat="1" x14ac:dyDescent="0.25">
      <c r="A130" s="21"/>
      <c r="B130" s="14"/>
      <c r="C130" s="102"/>
      <c r="D130" s="125"/>
      <c r="E130" s="126"/>
      <c r="F130" s="173"/>
    </row>
    <row r="131" spans="1:6" x14ac:dyDescent="0.25">
      <c r="A131" s="22"/>
      <c r="B131" s="16" t="str">
        <f>"UKUPNO - "&amp;TEXT(A125,) &amp;" " &amp;TEXT(B125,)&amp;" (€):"</f>
        <v>UKUPNO - A.7. SOBOSLIKARSKI I LIČILAČKI RADOVI (€):</v>
      </c>
      <c r="C131" s="105"/>
      <c r="D131" s="132"/>
      <c r="E131" s="136"/>
      <c r="F131" s="182">
        <f>SUM(F125:F130)</f>
        <v>0</v>
      </c>
    </row>
    <row r="132" spans="1:6" s="5" customFormat="1" x14ac:dyDescent="0.25">
      <c r="A132" s="23"/>
      <c r="B132" s="13"/>
      <c r="C132" s="106"/>
      <c r="D132" s="134"/>
      <c r="E132" s="137"/>
      <c r="F132" s="180"/>
    </row>
    <row r="133" spans="1:6" x14ac:dyDescent="0.25">
      <c r="B133" s="15"/>
      <c r="D133" s="130"/>
      <c r="E133" s="140"/>
      <c r="F133" s="182"/>
    </row>
    <row r="134" spans="1:6" x14ac:dyDescent="0.25">
      <c r="A134" s="22" t="str">
        <f>TEXT($A$7,)&amp;"8."</f>
        <v>A.8.</v>
      </c>
      <c r="B134" s="16" t="s">
        <v>65</v>
      </c>
      <c r="C134" s="105"/>
      <c r="D134" s="132"/>
      <c r="E134" s="149"/>
      <c r="F134" s="179"/>
    </row>
    <row r="135" spans="1:6" x14ac:dyDescent="0.25">
      <c r="B135" s="15"/>
      <c r="F135" s="182"/>
    </row>
    <row r="136" spans="1:6" s="5" customFormat="1" x14ac:dyDescent="0.25">
      <c r="A136" s="23">
        <f>COUNT(A$134:A135)+1</f>
        <v>1</v>
      </c>
      <c r="B136" s="13" t="s">
        <v>321</v>
      </c>
      <c r="C136" s="107"/>
      <c r="D136" s="138"/>
      <c r="E136" s="139"/>
      <c r="F136" s="181"/>
    </row>
    <row r="137" spans="1:6" s="5" customFormat="1" ht="117.95" customHeight="1" x14ac:dyDescent="0.25">
      <c r="A137" s="23"/>
      <c r="B137" s="27" t="s">
        <v>306</v>
      </c>
      <c r="C137" s="107"/>
      <c r="D137" s="138"/>
      <c r="E137" s="139"/>
      <c r="F137" s="181"/>
    </row>
    <row r="138" spans="1:6" s="5" customFormat="1" x14ac:dyDescent="0.25">
      <c r="A138" s="23"/>
      <c r="B138" s="19" t="s">
        <v>143</v>
      </c>
      <c r="C138" s="107" t="s">
        <v>107</v>
      </c>
      <c r="D138" s="138">
        <f>ROUNDUP(33.02*2,0)</f>
        <v>67</v>
      </c>
      <c r="E138" s="139"/>
      <c r="F138" s="181">
        <f>D138*E138</f>
        <v>0</v>
      </c>
    </row>
    <row r="139" spans="1:6" s="5" customFormat="1" x14ac:dyDescent="0.25">
      <c r="A139" s="23"/>
      <c r="B139" s="27"/>
      <c r="C139" s="107"/>
      <c r="D139" s="138"/>
      <c r="E139" s="139"/>
      <c r="F139" s="181"/>
    </row>
    <row r="140" spans="1:6" s="5" customFormat="1" x14ac:dyDescent="0.25">
      <c r="A140" s="23">
        <f>COUNT(A$134:A139)+1</f>
        <v>2</v>
      </c>
      <c r="B140" s="13" t="s">
        <v>316</v>
      </c>
      <c r="C140" s="107"/>
      <c r="D140" s="138"/>
      <c r="E140" s="139"/>
      <c r="F140" s="181"/>
    </row>
    <row r="141" spans="1:6" s="5" customFormat="1" ht="110.25" x14ac:dyDescent="0.25">
      <c r="A141" s="23"/>
      <c r="B141" s="27" t="s">
        <v>307</v>
      </c>
      <c r="C141" s="107"/>
      <c r="D141" s="138"/>
      <c r="E141" s="139"/>
      <c r="F141" s="181"/>
    </row>
    <row r="142" spans="1:6" s="5" customFormat="1" x14ac:dyDescent="0.25">
      <c r="A142" s="23"/>
      <c r="B142" s="19" t="s">
        <v>112</v>
      </c>
      <c r="C142" s="107" t="s">
        <v>107</v>
      </c>
      <c r="D142" s="138">
        <f>D46</f>
        <v>20</v>
      </c>
      <c r="E142" s="139"/>
      <c r="F142" s="181">
        <f>D142*E142</f>
        <v>0</v>
      </c>
    </row>
    <row r="143" spans="1:6" s="5" customFormat="1" x14ac:dyDescent="0.25">
      <c r="A143" s="23"/>
      <c r="B143" s="27"/>
      <c r="C143" s="107"/>
      <c r="D143" s="138"/>
      <c r="E143" s="139"/>
      <c r="F143" s="181"/>
    </row>
    <row r="144" spans="1:6" x14ac:dyDescent="0.25">
      <c r="A144" s="22"/>
      <c r="B144" s="16" t="str">
        <f>"UKUPNO - "&amp;TEXT(A134,) &amp;" " &amp;TEXT(B134,)&amp;" (€):"</f>
        <v>UKUPNO - A.8. KERAMIČARSKI RADOVI (€):</v>
      </c>
      <c r="C144" s="105"/>
      <c r="D144" s="132"/>
      <c r="E144" s="136"/>
      <c r="F144" s="182">
        <f>SUM(F134:F143)</f>
        <v>0</v>
      </c>
    </row>
    <row r="145" spans="1:6" s="5" customFormat="1" x14ac:dyDescent="0.25">
      <c r="A145" s="23"/>
      <c r="B145" s="13"/>
      <c r="C145" s="106"/>
      <c r="D145" s="134"/>
      <c r="E145" s="137"/>
      <c r="F145" s="180"/>
    </row>
    <row r="147" spans="1:6" x14ac:dyDescent="0.25">
      <c r="A147" s="22" t="str">
        <f>TEXT($A$7,)&amp;"9."</f>
        <v>A.9.</v>
      </c>
      <c r="B147" s="16" t="s">
        <v>18</v>
      </c>
      <c r="C147" s="105"/>
      <c r="D147" s="132"/>
      <c r="E147" s="149"/>
      <c r="F147" s="179"/>
    </row>
    <row r="148" spans="1:6" x14ac:dyDescent="0.25">
      <c r="B148" s="15"/>
      <c r="F148" s="182"/>
    </row>
    <row r="149" spans="1:6" s="5" customFormat="1" x14ac:dyDescent="0.25">
      <c r="A149" s="23">
        <f>COUNT(A$147:A148)+1</f>
        <v>1</v>
      </c>
      <c r="B149" s="13" t="s">
        <v>136</v>
      </c>
      <c r="C149" s="107"/>
      <c r="D149" s="138"/>
      <c r="E149" s="139"/>
      <c r="F149" s="181"/>
    </row>
    <row r="150" spans="1:6" s="5" customFormat="1" ht="63" x14ac:dyDescent="0.25">
      <c r="A150" s="23"/>
      <c r="B150" s="27" t="s">
        <v>253</v>
      </c>
      <c r="C150" s="107"/>
      <c r="D150" s="138"/>
      <c r="E150" s="139"/>
      <c r="F150" s="181"/>
    </row>
    <row r="151" spans="1:6" s="5" customFormat="1" x14ac:dyDescent="0.25">
      <c r="A151" s="23"/>
      <c r="B151" s="27" t="s">
        <v>137</v>
      </c>
      <c r="C151" s="107" t="s">
        <v>109</v>
      </c>
      <c r="D151" s="138">
        <v>1</v>
      </c>
      <c r="E151" s="139"/>
      <c r="F151" s="181">
        <f>D151*E151</f>
        <v>0</v>
      </c>
    </row>
    <row r="152" spans="1:6" s="5" customFormat="1" x14ac:dyDescent="0.25">
      <c r="A152" s="23"/>
      <c r="B152" s="27"/>
      <c r="C152" s="107"/>
      <c r="D152" s="138"/>
      <c r="E152" s="139"/>
      <c r="F152" s="181"/>
    </row>
    <row r="153" spans="1:6" s="5" customFormat="1" x14ac:dyDescent="0.25">
      <c r="A153" s="23">
        <f>COUNT(A$147:A152)+1</f>
        <v>2</v>
      </c>
      <c r="B153" s="13" t="s">
        <v>138</v>
      </c>
      <c r="C153" s="107"/>
      <c r="D153" s="138"/>
      <c r="E153" s="139"/>
      <c r="F153" s="181"/>
    </row>
    <row r="154" spans="1:6" s="5" customFormat="1" ht="31.5" x14ac:dyDescent="0.25">
      <c r="A154" s="23"/>
      <c r="B154" s="27" t="s">
        <v>139</v>
      </c>
      <c r="C154" s="107"/>
      <c r="D154" s="138"/>
      <c r="E154" s="139"/>
      <c r="F154" s="181"/>
    </row>
    <row r="155" spans="1:6" s="5" customFormat="1" x14ac:dyDescent="0.25">
      <c r="A155" s="23" t="s">
        <v>108</v>
      </c>
      <c r="B155" s="19" t="s">
        <v>140</v>
      </c>
      <c r="C155" s="107" t="s">
        <v>141</v>
      </c>
      <c r="D155" s="138">
        <v>10</v>
      </c>
      <c r="E155" s="139"/>
      <c r="F155" s="181">
        <f>D155*E155</f>
        <v>0</v>
      </c>
    </row>
    <row r="156" spans="1:6" s="5" customFormat="1" x14ac:dyDescent="0.25">
      <c r="A156" s="23" t="str">
        <f>CHAR(CODE(A155)+1)&amp;")"</f>
        <v>b)</v>
      </c>
      <c r="B156" s="19" t="s">
        <v>142</v>
      </c>
      <c r="C156" s="107" t="s">
        <v>141</v>
      </c>
      <c r="D156" s="138">
        <v>10</v>
      </c>
      <c r="E156" s="139"/>
      <c r="F156" s="181">
        <f>D156*E156</f>
        <v>0</v>
      </c>
    </row>
    <row r="157" spans="1:6" x14ac:dyDescent="0.25">
      <c r="B157" s="15"/>
      <c r="D157" s="130"/>
      <c r="E157" s="140"/>
      <c r="F157" s="182"/>
    </row>
    <row r="158" spans="1:6" x14ac:dyDescent="0.25">
      <c r="A158" s="22"/>
      <c r="B158" s="16" t="str">
        <f>"UKUPNO - "&amp;TEXT(A147,) &amp;" " &amp;TEXT(B147,)&amp;" (€):"</f>
        <v>UKUPNO - A.9. RAZNI RADOVI (€):</v>
      </c>
      <c r="C158" s="105"/>
      <c r="D158" s="132"/>
      <c r="E158" s="136"/>
      <c r="F158" s="182">
        <f>SUM(F147:F157)</f>
        <v>0</v>
      </c>
    </row>
    <row r="159" spans="1:6" x14ac:dyDescent="0.25">
      <c r="B159" s="15"/>
      <c r="D159" s="130"/>
      <c r="E159" s="140"/>
      <c r="F159" s="182"/>
    </row>
    <row r="160" spans="1:6" x14ac:dyDescent="0.25">
      <c r="B160" s="15"/>
      <c r="D160" s="130"/>
      <c r="E160" s="140"/>
      <c r="F160" s="182"/>
    </row>
    <row r="161" spans="1:6" x14ac:dyDescent="0.25">
      <c r="B161" s="15"/>
      <c r="D161" s="130"/>
      <c r="E161" s="140"/>
      <c r="F161" s="182"/>
    </row>
    <row r="162" spans="1:6" x14ac:dyDescent="0.25">
      <c r="A162" s="30"/>
      <c r="B162" s="231" t="str">
        <f>"REKAPITULACIJA - "&amp;TEXT(A7,) &amp;" " &amp;TEXT(B7,)</f>
        <v>REKAPITULACIJA - A. GRAĐEVINSKO - OBRTNIČKI RADOVI</v>
      </c>
      <c r="C162" s="113"/>
      <c r="D162" s="154"/>
      <c r="E162" s="155"/>
      <c r="F162" s="190"/>
    </row>
    <row r="163" spans="1:6" x14ac:dyDescent="0.25">
      <c r="B163" s="20"/>
      <c r="C163" s="114"/>
      <c r="D163" s="156"/>
      <c r="E163" s="157"/>
      <c r="F163" s="191"/>
    </row>
    <row r="164" spans="1:6" x14ac:dyDescent="0.25">
      <c r="A164" s="21" t="str">
        <f>A9</f>
        <v>A.1.</v>
      </c>
      <c r="B164" s="15" t="str">
        <f>B9</f>
        <v>PRIPREMNI I ZAVRŠNI RADOVI</v>
      </c>
      <c r="C164" s="104"/>
      <c r="D164" s="130"/>
      <c r="E164" s="140"/>
      <c r="F164" s="182">
        <f>F21</f>
        <v>0</v>
      </c>
    </row>
    <row r="165" spans="1:6" x14ac:dyDescent="0.25">
      <c r="B165" s="15"/>
      <c r="C165" s="114"/>
      <c r="D165" s="156"/>
      <c r="E165" s="157"/>
      <c r="F165" s="191"/>
    </row>
    <row r="166" spans="1:6" x14ac:dyDescent="0.25">
      <c r="A166" s="21" t="str">
        <f>A24</f>
        <v>A.2.</v>
      </c>
      <c r="B166" s="15" t="str">
        <f>B24</f>
        <v>RADOVI DEMONTAŽE, RAZGRADNJE I UKLANJANJA</v>
      </c>
      <c r="C166" s="104"/>
      <c r="D166" s="130"/>
      <c r="E166" s="140"/>
      <c r="F166" s="182">
        <f>F51</f>
        <v>0</v>
      </c>
    </row>
    <row r="167" spans="1:6" x14ac:dyDescent="0.25">
      <c r="B167" s="15"/>
      <c r="E167" s="140"/>
      <c r="F167" s="182"/>
    </row>
    <row r="168" spans="1:6" s="3" customFormat="1" x14ac:dyDescent="0.2">
      <c r="A168" s="21" t="str">
        <f>A54</f>
        <v>A.3.</v>
      </c>
      <c r="B168" s="15" t="str">
        <f>B54</f>
        <v>BETONSKI I ARMIRANOBETONSKI RADOVI</v>
      </c>
      <c r="C168" s="104"/>
      <c r="D168" s="130"/>
      <c r="E168" s="140"/>
      <c r="F168" s="182">
        <f>F63</f>
        <v>0</v>
      </c>
    </row>
    <row r="169" spans="1:6" s="3" customFormat="1" x14ac:dyDescent="0.2">
      <c r="A169" s="21"/>
      <c r="B169" s="15"/>
      <c r="C169" s="102"/>
      <c r="D169" s="125"/>
      <c r="E169" s="126"/>
      <c r="F169" s="173"/>
    </row>
    <row r="170" spans="1:6" s="3" customFormat="1" x14ac:dyDescent="0.2">
      <c r="A170" s="21" t="str">
        <f>A66</f>
        <v>A.4.</v>
      </c>
      <c r="B170" s="15" t="str">
        <f>B66</f>
        <v xml:space="preserve"> ZIDARSKI RADOVI</v>
      </c>
      <c r="C170" s="104"/>
      <c r="D170" s="130"/>
      <c r="E170" s="140"/>
      <c r="F170" s="182">
        <f>F84</f>
        <v>0</v>
      </c>
    </row>
    <row r="171" spans="1:6" s="3" customFormat="1" x14ac:dyDescent="0.2">
      <c r="A171" s="21"/>
      <c r="B171" s="15"/>
      <c r="C171" s="102"/>
      <c r="D171" s="125"/>
      <c r="E171" s="126"/>
      <c r="F171" s="173"/>
    </row>
    <row r="172" spans="1:6" s="3" customFormat="1" x14ac:dyDescent="0.2">
      <c r="A172" s="21" t="str">
        <f>A87</f>
        <v>A.5.</v>
      </c>
      <c r="B172" s="15" t="str">
        <f>B87</f>
        <v>IZOLATERSKI RADOVI</v>
      </c>
      <c r="C172" s="104"/>
      <c r="D172" s="130"/>
      <c r="E172" s="140"/>
      <c r="F172" s="182">
        <f>F109</f>
        <v>0</v>
      </c>
    </row>
    <row r="173" spans="1:6" s="3" customFormat="1" x14ac:dyDescent="0.2">
      <c r="A173" s="21"/>
      <c r="B173" s="15"/>
      <c r="C173" s="102"/>
      <c r="D173" s="125"/>
      <c r="E173" s="126"/>
      <c r="F173" s="173"/>
    </row>
    <row r="174" spans="1:6" x14ac:dyDescent="0.25">
      <c r="A174" s="21" t="str">
        <f>A112</f>
        <v>A.6.</v>
      </c>
      <c r="B174" s="15" t="str">
        <f>B112</f>
        <v>STOLARIJA I BRAVARIJA</v>
      </c>
      <c r="C174" s="104"/>
      <c r="D174" s="130"/>
      <c r="E174" s="140"/>
      <c r="F174" s="182">
        <f>F122</f>
        <v>0</v>
      </c>
    </row>
    <row r="175" spans="1:6" x14ac:dyDescent="0.25">
      <c r="B175" s="15"/>
      <c r="C175" s="104"/>
      <c r="D175" s="130"/>
      <c r="E175" s="140"/>
      <c r="F175" s="182"/>
    </row>
    <row r="176" spans="1:6" x14ac:dyDescent="0.25">
      <c r="A176" s="21" t="str">
        <f>A125</f>
        <v>A.7.</v>
      </c>
      <c r="B176" s="15" t="str">
        <f>B125</f>
        <v>SOBOSLIKARSKI I LIČILAČKI RADOVI</v>
      </c>
      <c r="C176" s="104"/>
      <c r="D176" s="130"/>
      <c r="E176" s="140"/>
      <c r="F176" s="182">
        <f>F131</f>
        <v>0</v>
      </c>
    </row>
    <row r="177" spans="1:6" x14ac:dyDescent="0.25">
      <c r="B177" s="15"/>
      <c r="C177" s="104"/>
      <c r="D177" s="130"/>
      <c r="E177" s="140"/>
      <c r="F177" s="182"/>
    </row>
    <row r="178" spans="1:6" x14ac:dyDescent="0.25">
      <c r="A178" s="21" t="str">
        <f>A134</f>
        <v>A.8.</v>
      </c>
      <c r="B178" s="15" t="str">
        <f>B134</f>
        <v>KERAMIČARSKI RADOVI</v>
      </c>
      <c r="C178" s="104"/>
      <c r="D178" s="130"/>
      <c r="E178" s="140"/>
      <c r="F178" s="182">
        <f>F144</f>
        <v>0</v>
      </c>
    </row>
    <row r="179" spans="1:6" x14ac:dyDescent="0.25">
      <c r="B179" s="15"/>
      <c r="C179" s="104"/>
      <c r="D179" s="130"/>
      <c r="E179" s="140"/>
      <c r="F179" s="182"/>
    </row>
    <row r="180" spans="1:6" x14ac:dyDescent="0.25">
      <c r="A180" s="21" t="str">
        <f>A147</f>
        <v>A.9.</v>
      </c>
      <c r="B180" s="15" t="str">
        <f>B147</f>
        <v>RAZNI RADOVI</v>
      </c>
      <c r="C180" s="104"/>
      <c r="D180" s="130"/>
      <c r="E180" s="140"/>
      <c r="F180" s="182">
        <f>F158</f>
        <v>0</v>
      </c>
    </row>
    <row r="181" spans="1:6" x14ac:dyDescent="0.25">
      <c r="B181" s="15"/>
      <c r="C181" s="104"/>
      <c r="D181" s="130"/>
      <c r="E181" s="140"/>
      <c r="F181" s="182"/>
    </row>
    <row r="182" spans="1:6" s="3" customFormat="1" x14ac:dyDescent="0.2">
      <c r="A182" s="22"/>
      <c r="B182" s="16" t="str">
        <f>"UKUPNO - "&amp;TEXT(A7,) &amp;" " &amp;TEXT(B7,)&amp;" (€):"</f>
        <v>UKUPNO - A. GRAĐEVINSKO - OBRTNIČKI RADOVI (€):</v>
      </c>
      <c r="C182" s="105"/>
      <c r="D182" s="141"/>
      <c r="E182" s="136"/>
      <c r="F182" s="182">
        <f>SUM(F162:F181)</f>
        <v>0</v>
      </c>
    </row>
  </sheetData>
  <sheetProtection selectLockedCells="1"/>
  <phoneticPr fontId="3" type="noConversion"/>
  <dataValidations count="1">
    <dataValidation operator="lessThan" allowBlank="1" showInputMessage="1" showErrorMessage="1" sqref="C1:F11 C42:F84 C13:F40 A1:B84 G1:XFD84 A85:XFD1048576"/>
  </dataValidations>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rowBreaks count="6" manualBreakCount="6">
    <brk id="39" max="5" man="1"/>
    <brk id="65" max="5" man="1"/>
    <brk id="86" max="5" man="1"/>
    <brk id="111" max="5" man="1"/>
    <brk id="139" max="5" man="1"/>
    <brk id="16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196"/>
  <sheetViews>
    <sheetView view="pageBreakPreview" zoomScaleNormal="85" zoomScaleSheetLayoutView="100" workbookViewId="0">
      <pane ySplit="8" topLeftCell="A183" activePane="bottomLeft" state="frozen"/>
      <selection activeCell="E183" sqref="E7:E183"/>
      <selection pane="bottomLeft" activeCell="E183" sqref="E7:E183"/>
    </sheetView>
  </sheetViews>
  <sheetFormatPr defaultColWidth="9.140625" defaultRowHeight="15.75" x14ac:dyDescent="0.25"/>
  <cols>
    <col min="1" max="1" width="5.7109375" style="21" customWidth="1"/>
    <col min="2" max="2" width="55.7109375" style="14" customWidth="1"/>
    <col min="3" max="3" width="8.7109375" style="102" customWidth="1"/>
    <col min="4" max="4" width="11.7109375" style="125" customWidth="1"/>
    <col min="5" max="5" width="11.7109375" style="126" customWidth="1"/>
    <col min="6" max="6" width="17.7109375" style="173" customWidth="1"/>
    <col min="7" max="16384" width="9.140625" style="1"/>
  </cols>
  <sheetData>
    <row r="1" spans="1:6" x14ac:dyDescent="0.25">
      <c r="A1" s="28" t="str">
        <f>'A_GRAĐ-OBRT'!A1</f>
        <v xml:space="preserve">GRAĐEVINA: OSNOVNA ŠKOLA ĐURE DEŽELIĆA, k.č.br. 1885/1, k.o. 312347, IVANIĆ-GRAD
</v>
      </c>
    </row>
    <row r="2" spans="1:6" x14ac:dyDescent="0.25">
      <c r="A2" s="28" t="str">
        <f>'A_GRAĐ-OBRT'!A2</f>
        <v>PROJEKT: PREUREĐENJE SANITARNOG BLOKA U PRIZEMLJU OSNOVNE ŠKOLE ĐURE DEŽELIĆA</v>
      </c>
    </row>
    <row r="3" spans="1:6" x14ac:dyDescent="0.25">
      <c r="A3" s="28" t="s">
        <v>255</v>
      </c>
    </row>
    <row r="4" spans="1:6" x14ac:dyDescent="0.25">
      <c r="C4" s="103"/>
      <c r="D4" s="128"/>
      <c r="E4" s="129"/>
      <c r="F4" s="175"/>
    </row>
    <row r="5" spans="1:6" s="2" customFormat="1" ht="31.5" x14ac:dyDescent="0.2">
      <c r="A5" s="204" t="s">
        <v>1</v>
      </c>
      <c r="B5" s="202" t="s">
        <v>5</v>
      </c>
      <c r="C5" s="202" t="s">
        <v>2</v>
      </c>
      <c r="D5" s="205" t="s">
        <v>3</v>
      </c>
      <c r="E5" s="206" t="s">
        <v>4</v>
      </c>
      <c r="F5" s="207" t="s">
        <v>9</v>
      </c>
    </row>
    <row r="6" spans="1:6" s="2" customFormat="1" x14ac:dyDescent="0.2">
      <c r="A6" s="21"/>
      <c r="B6" s="15"/>
      <c r="C6" s="104"/>
      <c r="D6" s="130"/>
      <c r="E6" s="131"/>
      <c r="F6" s="176"/>
    </row>
    <row r="7" spans="1:6" x14ac:dyDescent="0.25">
      <c r="A7" s="22" t="s">
        <v>66</v>
      </c>
      <c r="B7" s="16" t="s">
        <v>254</v>
      </c>
      <c r="C7" s="105"/>
      <c r="D7" s="132"/>
      <c r="E7" s="133"/>
      <c r="F7" s="177"/>
    </row>
    <row r="8" spans="1:6" s="5" customFormat="1" x14ac:dyDescent="0.25">
      <c r="A8" s="23"/>
      <c r="B8" s="13"/>
      <c r="C8" s="106"/>
      <c r="D8" s="134"/>
      <c r="E8" s="135"/>
      <c r="F8" s="178"/>
    </row>
    <row r="9" spans="1:6" x14ac:dyDescent="0.25">
      <c r="A9" s="22" t="str">
        <f>TEXT($A$7,)&amp;"1."</f>
        <v>B.1.</v>
      </c>
      <c r="B9" s="16" t="s">
        <v>68</v>
      </c>
      <c r="C9" s="105"/>
      <c r="D9" s="132"/>
      <c r="E9" s="136"/>
      <c r="F9" s="179"/>
    </row>
    <row r="10" spans="1:6" s="5" customFormat="1" x14ac:dyDescent="0.25">
      <c r="A10" s="23"/>
      <c r="B10" s="13"/>
      <c r="C10" s="106"/>
      <c r="D10" s="134"/>
      <c r="E10" s="139"/>
      <c r="F10" s="181"/>
    </row>
    <row r="11" spans="1:6" s="5" customFormat="1" ht="94.5" x14ac:dyDescent="0.25">
      <c r="A11" s="23"/>
      <c r="B11" s="13" t="s">
        <v>265</v>
      </c>
      <c r="C11" s="106"/>
      <c r="D11" s="134"/>
      <c r="E11" s="139"/>
      <c r="F11" s="180"/>
    </row>
    <row r="12" spans="1:6" s="5" customFormat="1" x14ac:dyDescent="0.25">
      <c r="A12" s="23"/>
      <c r="B12" s="67"/>
      <c r="C12" s="106"/>
      <c r="D12" s="134"/>
      <c r="E12" s="139"/>
      <c r="F12" s="180"/>
    </row>
    <row r="13" spans="1:6" s="5" customFormat="1" x14ac:dyDescent="0.25">
      <c r="A13" s="23">
        <f>COUNT(A$9:A10)+1</f>
        <v>1</v>
      </c>
      <c r="B13" s="15" t="s">
        <v>192</v>
      </c>
      <c r="C13" s="102"/>
      <c r="D13" s="125"/>
      <c r="E13" s="139"/>
      <c r="F13" s="181"/>
    </row>
    <row r="14" spans="1:6" s="5" customFormat="1" ht="31.5" x14ac:dyDescent="0.25">
      <c r="A14" s="23"/>
      <c r="B14" s="14" t="s">
        <v>324</v>
      </c>
      <c r="C14" s="102"/>
      <c r="D14" s="125"/>
      <c r="E14" s="139"/>
      <c r="F14" s="181"/>
    </row>
    <row r="15" spans="1:6" s="5" customFormat="1" x14ac:dyDescent="0.25">
      <c r="A15" s="23"/>
      <c r="B15" s="14" t="s">
        <v>182</v>
      </c>
      <c r="C15" s="102" t="s">
        <v>109</v>
      </c>
      <c r="D15" s="143">
        <v>0.5</v>
      </c>
      <c r="E15" s="139"/>
      <c r="F15" s="181">
        <f>D15*E15</f>
        <v>0</v>
      </c>
    </row>
    <row r="16" spans="1:6" s="5" customFormat="1" x14ac:dyDescent="0.25">
      <c r="A16" s="23"/>
      <c r="B16" s="14"/>
      <c r="C16" s="102"/>
      <c r="D16" s="125"/>
      <c r="E16" s="139"/>
      <c r="F16" s="181"/>
    </row>
    <row r="17" spans="1:15" s="5" customFormat="1" x14ac:dyDescent="0.25">
      <c r="A17" s="23">
        <f>COUNT(A$9:A16)+1</f>
        <v>2</v>
      </c>
      <c r="B17" s="15" t="s">
        <v>116</v>
      </c>
      <c r="C17" s="102"/>
      <c r="D17" s="125"/>
      <c r="E17" s="139"/>
      <c r="F17" s="181"/>
    </row>
    <row r="18" spans="1:15" s="5" customFormat="1" ht="47.25" x14ac:dyDescent="0.25">
      <c r="A18" s="23"/>
      <c r="B18" s="14" t="s">
        <v>183</v>
      </c>
      <c r="C18" s="102"/>
      <c r="D18" s="125"/>
      <c r="E18" s="139"/>
      <c r="F18" s="181"/>
    </row>
    <row r="19" spans="1:15" s="5" customFormat="1" x14ac:dyDescent="0.25">
      <c r="A19" s="23"/>
      <c r="B19" s="14" t="s">
        <v>193</v>
      </c>
      <c r="C19" s="102" t="s">
        <v>107</v>
      </c>
      <c r="D19" s="143">
        <f>D15</f>
        <v>0.5</v>
      </c>
      <c r="E19" s="139"/>
      <c r="F19" s="181">
        <f>D19*E19</f>
        <v>0</v>
      </c>
    </row>
    <row r="20" spans="1:15" s="5" customFormat="1" x14ac:dyDescent="0.25">
      <c r="A20" s="23"/>
      <c r="B20" s="14"/>
      <c r="C20" s="102"/>
      <c r="D20" s="125"/>
      <c r="E20" s="139"/>
      <c r="F20" s="181"/>
    </row>
    <row r="21" spans="1:15" s="5" customFormat="1" x14ac:dyDescent="0.25">
      <c r="A21" s="23">
        <f>COUNT(A$9:A20)+1</f>
        <v>3</v>
      </c>
      <c r="B21" s="15" t="s">
        <v>184</v>
      </c>
      <c r="C21" s="102"/>
      <c r="D21" s="125"/>
      <c r="E21" s="139"/>
      <c r="F21" s="181"/>
    </row>
    <row r="22" spans="1:15" s="5" customFormat="1" ht="47.25" x14ac:dyDescent="0.25">
      <c r="A22" s="23"/>
      <c r="B22" s="14" t="s">
        <v>185</v>
      </c>
      <c r="C22" s="102"/>
      <c r="D22" s="143"/>
      <c r="E22" s="139"/>
      <c r="F22" s="181"/>
    </row>
    <row r="23" spans="1:15" s="5" customFormat="1" x14ac:dyDescent="0.25">
      <c r="A23" s="23"/>
      <c r="B23" s="14" t="s">
        <v>186</v>
      </c>
      <c r="C23" s="102" t="s">
        <v>109</v>
      </c>
      <c r="D23" s="143">
        <f>D19*0.4-(0.11/2)^2*PI()*D87</f>
        <v>0.18099336444578176</v>
      </c>
      <c r="E23" s="139"/>
      <c r="F23" s="181">
        <f>D23*E23</f>
        <v>0</v>
      </c>
    </row>
    <row r="24" spans="1:15" s="5" customFormat="1" x14ac:dyDescent="0.25">
      <c r="A24" s="23"/>
      <c r="B24" s="14"/>
      <c r="C24" s="102"/>
      <c r="D24" s="125"/>
      <c r="E24" s="139"/>
      <c r="F24" s="181"/>
    </row>
    <row r="25" spans="1:15" s="5" customFormat="1" x14ac:dyDescent="0.25">
      <c r="A25" s="23">
        <f>COUNT(A$9:A24)+1</f>
        <v>4</v>
      </c>
      <c r="B25" s="15" t="s">
        <v>187</v>
      </c>
      <c r="C25" s="102"/>
      <c r="D25" s="125"/>
      <c r="E25" s="139"/>
      <c r="F25" s="181"/>
    </row>
    <row r="26" spans="1:15" s="5" customFormat="1" ht="47.25" x14ac:dyDescent="0.25">
      <c r="A26" s="23"/>
      <c r="B26" s="14" t="s">
        <v>188</v>
      </c>
      <c r="C26" s="102"/>
      <c r="D26" s="125"/>
      <c r="E26" s="139"/>
      <c r="F26" s="181"/>
    </row>
    <row r="27" spans="1:15" s="5" customFormat="1" x14ac:dyDescent="0.25">
      <c r="A27" s="23"/>
      <c r="B27" s="14" t="s">
        <v>189</v>
      </c>
      <c r="C27" s="102"/>
      <c r="D27" s="138"/>
      <c r="E27" s="139"/>
      <c r="F27" s="181"/>
    </row>
    <row r="28" spans="1:15" x14ac:dyDescent="0.25">
      <c r="A28" s="23"/>
      <c r="B28" s="19" t="s">
        <v>194</v>
      </c>
      <c r="C28" s="102" t="s">
        <v>109</v>
      </c>
      <c r="D28" s="138">
        <f>D15-D23-(0.11/2)^2*PI()*D87</f>
        <v>0.30000000000000004</v>
      </c>
      <c r="E28" s="144"/>
      <c r="F28" s="184">
        <f t="shared" ref="F28" si="0">D28*E28</f>
        <v>0</v>
      </c>
      <c r="G28" s="5"/>
      <c r="H28" s="5"/>
      <c r="I28" s="5"/>
      <c r="J28" s="5"/>
      <c r="K28" s="5"/>
      <c r="L28" s="5"/>
      <c r="M28" s="5"/>
      <c r="N28" s="5"/>
      <c r="O28" s="5"/>
    </row>
    <row r="29" spans="1:15" s="5" customFormat="1" x14ac:dyDescent="0.25">
      <c r="A29" s="23"/>
      <c r="B29" s="36"/>
      <c r="C29" s="111"/>
      <c r="D29" s="145"/>
      <c r="E29" s="139"/>
      <c r="F29" s="181"/>
    </row>
    <row r="30" spans="1:15" s="5" customFormat="1" x14ac:dyDescent="0.25">
      <c r="A30" s="23">
        <f>COUNT(A$9:A29)+1</f>
        <v>5</v>
      </c>
      <c r="B30" s="13" t="s">
        <v>335</v>
      </c>
      <c r="C30" s="107"/>
      <c r="D30" s="138"/>
      <c r="E30" s="139"/>
      <c r="F30" s="181"/>
    </row>
    <row r="31" spans="1:15" s="5" customFormat="1" ht="63" x14ac:dyDescent="0.25">
      <c r="A31" s="23"/>
      <c r="B31" s="27" t="s">
        <v>205</v>
      </c>
      <c r="C31" s="107"/>
      <c r="D31" s="138"/>
      <c r="E31" s="139"/>
      <c r="F31" s="181"/>
    </row>
    <row r="32" spans="1:15" s="5" customFormat="1" x14ac:dyDescent="0.25">
      <c r="A32" s="23"/>
      <c r="B32" s="27" t="s">
        <v>199</v>
      </c>
      <c r="C32" s="107" t="s">
        <v>99</v>
      </c>
      <c r="D32" s="138">
        <v>1</v>
      </c>
      <c r="E32" s="139"/>
      <c r="F32" s="181">
        <f t="shared" ref="F32" si="1">D32*E32</f>
        <v>0</v>
      </c>
    </row>
    <row r="33" spans="1:6" s="5" customFormat="1" x14ac:dyDescent="0.25">
      <c r="A33" s="23"/>
      <c r="B33" s="27"/>
      <c r="C33" s="107"/>
      <c r="D33" s="138"/>
      <c r="E33" s="139"/>
      <c r="F33" s="181"/>
    </row>
    <row r="34" spans="1:6" s="5" customFormat="1" x14ac:dyDescent="0.25">
      <c r="A34" s="23">
        <f>COUNT(A$9:A33)+1</f>
        <v>6</v>
      </c>
      <c r="B34" s="13" t="s">
        <v>206</v>
      </c>
      <c r="C34" s="107"/>
      <c r="D34" s="138"/>
      <c r="E34" s="139"/>
      <c r="F34" s="181"/>
    </row>
    <row r="35" spans="1:6" s="5" customFormat="1" ht="47.25" x14ac:dyDescent="0.25">
      <c r="A35" s="23"/>
      <c r="B35" s="27" t="s">
        <v>272</v>
      </c>
      <c r="C35" s="107"/>
      <c r="D35" s="138"/>
      <c r="E35" s="139"/>
      <c r="F35" s="181"/>
    </row>
    <row r="36" spans="1:6" s="5" customFormat="1" x14ac:dyDescent="0.25">
      <c r="A36" s="23"/>
      <c r="B36" s="27" t="s">
        <v>207</v>
      </c>
      <c r="C36" s="107" t="s">
        <v>99</v>
      </c>
      <c r="D36" s="138">
        <v>1</v>
      </c>
      <c r="E36" s="139"/>
      <c r="F36" s="181">
        <f t="shared" ref="F36" si="2">D36*E36</f>
        <v>0</v>
      </c>
    </row>
    <row r="38" spans="1:6" x14ac:dyDescent="0.25">
      <c r="A38" s="22"/>
      <c r="B38" s="16" t="str">
        <f>"UKUPNO - "&amp;TEXT(A9,) &amp;" " &amp;TEXT(B9,)&amp;" (€):"</f>
        <v>UKUPNO - B.1. ZEMLJANI RADOVI (€):</v>
      </c>
      <c r="C38" s="105"/>
      <c r="D38" s="132"/>
      <c r="E38" s="136"/>
      <c r="F38" s="182">
        <f>SUM(F9:F37)</f>
        <v>0</v>
      </c>
    </row>
    <row r="39" spans="1:6" s="5" customFormat="1" x14ac:dyDescent="0.25">
      <c r="A39" s="23"/>
      <c r="B39" s="13"/>
      <c r="C39" s="106"/>
      <c r="D39" s="134"/>
      <c r="E39" s="137"/>
      <c r="F39" s="180"/>
    </row>
    <row r="40" spans="1:6" x14ac:dyDescent="0.25">
      <c r="B40" s="15"/>
      <c r="C40" s="104"/>
      <c r="D40" s="130"/>
      <c r="E40" s="140"/>
      <c r="F40" s="182"/>
    </row>
    <row r="41" spans="1:6" x14ac:dyDescent="0.25">
      <c r="A41" s="22" t="str">
        <f>TEXT($A$7,)&amp;"2."</f>
        <v>B.2.</v>
      </c>
      <c r="B41" s="16" t="s">
        <v>150</v>
      </c>
      <c r="C41" s="108"/>
      <c r="D41" s="141"/>
      <c r="E41" s="136"/>
      <c r="F41" s="179"/>
    </row>
    <row r="42" spans="1:6" s="5" customFormat="1" x14ac:dyDescent="0.25">
      <c r="A42" s="23"/>
      <c r="B42" s="13"/>
      <c r="C42" s="107"/>
      <c r="D42" s="138"/>
      <c r="E42" s="137"/>
      <c r="F42" s="180"/>
    </row>
    <row r="43" spans="1:6" s="5" customFormat="1" ht="141.75" x14ac:dyDescent="0.25">
      <c r="A43" s="23"/>
      <c r="B43" s="13" t="s">
        <v>195</v>
      </c>
      <c r="C43" s="107"/>
      <c r="D43" s="138"/>
      <c r="E43" s="139"/>
      <c r="F43" s="181"/>
    </row>
    <row r="44" spans="1:6" s="5" customFormat="1" x14ac:dyDescent="0.25">
      <c r="A44" s="23"/>
      <c r="B44" s="13"/>
      <c r="C44" s="106"/>
      <c r="D44" s="134"/>
      <c r="E44" s="139"/>
      <c r="F44" s="180"/>
    </row>
    <row r="45" spans="1:6" s="5" customFormat="1" ht="31.5" x14ac:dyDescent="0.25">
      <c r="A45" s="23">
        <f>COUNT(A$40:A44)+1</f>
        <v>1</v>
      </c>
      <c r="B45" s="13" t="s">
        <v>276</v>
      </c>
      <c r="C45" s="107"/>
      <c r="D45" s="138"/>
      <c r="E45" s="139"/>
      <c r="F45" s="181"/>
    </row>
    <row r="46" spans="1:6" s="5" customFormat="1" ht="47.25" x14ac:dyDescent="0.25">
      <c r="A46" s="23"/>
      <c r="B46" s="27" t="s">
        <v>277</v>
      </c>
      <c r="C46" s="107"/>
      <c r="D46" s="138"/>
      <c r="E46" s="139"/>
      <c r="F46" s="181"/>
    </row>
    <row r="47" spans="1:6" s="5" customFormat="1" x14ac:dyDescent="0.25">
      <c r="A47" s="23"/>
      <c r="B47" s="19" t="s">
        <v>278</v>
      </c>
      <c r="C47" s="220"/>
      <c r="D47" s="216"/>
      <c r="E47" s="221"/>
      <c r="F47" s="222"/>
    </row>
    <row r="48" spans="1:6" s="5" customFormat="1" x14ac:dyDescent="0.25">
      <c r="A48" s="23"/>
      <c r="B48" s="19" t="s">
        <v>279</v>
      </c>
      <c r="C48" s="220" t="s">
        <v>99</v>
      </c>
      <c r="D48" s="219">
        <v>2</v>
      </c>
      <c r="E48" s="217"/>
      <c r="F48" s="218">
        <f t="shared" ref="F48" si="3">D48*E48</f>
        <v>0</v>
      </c>
    </row>
    <row r="49" spans="1:6" s="5" customFormat="1" x14ac:dyDescent="0.25">
      <c r="A49" s="23"/>
      <c r="B49" s="27"/>
      <c r="C49" s="107"/>
      <c r="D49" s="138"/>
      <c r="E49" s="139"/>
      <c r="F49" s="181"/>
    </row>
    <row r="50" spans="1:6" s="5" customFormat="1" x14ac:dyDescent="0.25">
      <c r="A50" s="23">
        <f>COUNT(A$41:A49)+1</f>
        <v>2</v>
      </c>
      <c r="B50" s="13" t="s">
        <v>271</v>
      </c>
      <c r="C50" s="107"/>
      <c r="D50" s="138"/>
      <c r="E50" s="139"/>
      <c r="F50" s="181"/>
    </row>
    <row r="51" spans="1:6" s="5" customFormat="1" x14ac:dyDescent="0.25">
      <c r="A51" s="23"/>
      <c r="B51" s="27" t="s">
        <v>268</v>
      </c>
      <c r="C51" s="107"/>
      <c r="D51" s="138"/>
      <c r="E51" s="139"/>
      <c r="F51" s="181"/>
    </row>
    <row r="52" spans="1:6" s="5" customFormat="1" ht="47.25" x14ac:dyDescent="0.25">
      <c r="A52" s="23" t="s">
        <v>108</v>
      </c>
      <c r="B52" s="19" t="s">
        <v>267</v>
      </c>
      <c r="C52" s="107" t="s">
        <v>99</v>
      </c>
      <c r="D52" s="138">
        <v>1</v>
      </c>
      <c r="E52" s="139"/>
      <c r="F52" s="181">
        <f t="shared" ref="F52" si="4">D52*E52</f>
        <v>0</v>
      </c>
    </row>
    <row r="53" spans="1:6" s="5" customFormat="1" x14ac:dyDescent="0.25">
      <c r="A53" s="23" t="str">
        <f>CHAR(CODE(A52)+1)&amp;")"</f>
        <v>b)</v>
      </c>
      <c r="B53" s="19" t="s">
        <v>269</v>
      </c>
      <c r="C53" s="107" t="s">
        <v>99</v>
      </c>
      <c r="D53" s="138">
        <v>1</v>
      </c>
      <c r="E53" s="139"/>
      <c r="F53" s="181">
        <f t="shared" ref="F53" si="5">D53*E53</f>
        <v>0</v>
      </c>
    </row>
    <row r="54" spans="1:6" s="5" customFormat="1" x14ac:dyDescent="0.25">
      <c r="A54" s="23" t="str">
        <f>CHAR(CODE(A53)+1)&amp;")"</f>
        <v>c)</v>
      </c>
      <c r="B54" s="19" t="s">
        <v>270</v>
      </c>
      <c r="C54" s="107" t="s">
        <v>99</v>
      </c>
      <c r="D54" s="138">
        <v>1</v>
      </c>
      <c r="E54" s="139"/>
      <c r="F54" s="181">
        <f t="shared" ref="F54" si="6">D54*E54</f>
        <v>0</v>
      </c>
    </row>
    <row r="55" spans="1:6" s="5" customFormat="1" x14ac:dyDescent="0.25">
      <c r="A55" s="23"/>
      <c r="B55" s="27"/>
      <c r="C55" s="107"/>
      <c r="D55" s="138"/>
      <c r="E55" s="139"/>
      <c r="F55" s="181"/>
    </row>
    <row r="56" spans="1:6" s="5" customFormat="1" x14ac:dyDescent="0.25">
      <c r="A56" s="23">
        <f>COUNT(A$41:A55)+1</f>
        <v>3</v>
      </c>
      <c r="B56" s="13" t="s">
        <v>196</v>
      </c>
      <c r="C56" s="107"/>
      <c r="D56" s="138"/>
      <c r="E56" s="139"/>
      <c r="F56" s="181"/>
    </row>
    <row r="57" spans="1:6" s="5" customFormat="1" ht="47.25" x14ac:dyDescent="0.25">
      <c r="A57" s="23"/>
      <c r="B57" s="27" t="s">
        <v>317</v>
      </c>
      <c r="C57" s="107" t="s">
        <v>98</v>
      </c>
      <c r="D57" s="138">
        <f>50*2/5</f>
        <v>20</v>
      </c>
      <c r="E57" s="139"/>
      <c r="F57" s="181">
        <f t="shared" ref="F57" si="7">D57*E57</f>
        <v>0</v>
      </c>
    </row>
    <row r="58" spans="1:6" s="5" customFormat="1" x14ac:dyDescent="0.25">
      <c r="A58" s="23"/>
      <c r="B58" s="27"/>
      <c r="C58" s="107"/>
      <c r="D58" s="138"/>
      <c r="E58" s="139"/>
      <c r="F58" s="181"/>
    </row>
    <row r="59" spans="1:6" s="5" customFormat="1" x14ac:dyDescent="0.25">
      <c r="A59" s="23">
        <f>COUNT(A$41:A58)+1</f>
        <v>4</v>
      </c>
      <c r="B59" s="13" t="s">
        <v>197</v>
      </c>
      <c r="C59" s="107"/>
      <c r="D59" s="138"/>
      <c r="E59" s="139"/>
      <c r="F59" s="181"/>
    </row>
    <row r="60" spans="1:6" s="5" customFormat="1" ht="31.5" x14ac:dyDescent="0.25">
      <c r="A60" s="23"/>
      <c r="B60" s="27" t="s">
        <v>266</v>
      </c>
      <c r="C60" s="107" t="s">
        <v>98</v>
      </c>
      <c r="D60" s="138">
        <f>25*2/5</f>
        <v>10</v>
      </c>
      <c r="E60" s="139"/>
      <c r="F60" s="181">
        <f t="shared" ref="F60" si="8">D60*E60</f>
        <v>0</v>
      </c>
    </row>
    <row r="61" spans="1:6" s="5" customFormat="1" x14ac:dyDescent="0.25">
      <c r="A61" s="23"/>
      <c r="B61" s="27"/>
      <c r="C61" s="107"/>
      <c r="D61" s="138"/>
      <c r="E61" s="139"/>
      <c r="F61" s="181"/>
    </row>
    <row r="62" spans="1:6" s="5" customFormat="1" x14ac:dyDescent="0.25">
      <c r="A62" s="23">
        <f>COUNT(A$41:A61)+1</f>
        <v>5</v>
      </c>
      <c r="B62" s="13" t="s">
        <v>318</v>
      </c>
      <c r="C62" s="106"/>
      <c r="D62" s="138"/>
      <c r="E62" s="139"/>
      <c r="F62" s="181"/>
    </row>
    <row r="63" spans="1:6" s="5" customFormat="1" ht="47.25" x14ac:dyDescent="0.25">
      <c r="A63" s="23"/>
      <c r="B63" s="27" t="s">
        <v>198</v>
      </c>
      <c r="C63" s="107" t="s">
        <v>98</v>
      </c>
      <c r="D63" s="138">
        <f>ROUNDUP((15+11+2.5+16.16+7+24+6+3.54+3.49+16)*2/5,0)</f>
        <v>42</v>
      </c>
      <c r="E63" s="139"/>
      <c r="F63" s="181">
        <f t="shared" ref="F63" si="9">D63*E63</f>
        <v>0</v>
      </c>
    </row>
    <row r="64" spans="1:6" s="5" customFormat="1" x14ac:dyDescent="0.25">
      <c r="A64" s="23"/>
      <c r="B64" s="27"/>
      <c r="C64" s="107"/>
      <c r="D64" s="138"/>
      <c r="E64" s="139"/>
      <c r="F64" s="181"/>
    </row>
    <row r="65" spans="1:18" s="5" customFormat="1" x14ac:dyDescent="0.25">
      <c r="A65" s="23">
        <f>COUNT(A$41:A64)+1</f>
        <v>6</v>
      </c>
      <c r="B65" s="59" t="s">
        <v>294</v>
      </c>
      <c r="C65" s="107"/>
      <c r="D65" s="138"/>
      <c r="E65" s="139"/>
      <c r="F65" s="181"/>
    </row>
    <row r="66" spans="1:18" s="5" customFormat="1" ht="47.25" x14ac:dyDescent="0.25">
      <c r="A66" s="23"/>
      <c r="B66" s="19" t="s">
        <v>301</v>
      </c>
      <c r="C66" s="107" t="s">
        <v>98</v>
      </c>
      <c r="D66" s="138">
        <v>15</v>
      </c>
      <c r="E66" s="139"/>
      <c r="F66" s="181">
        <f t="shared" ref="F66" si="10">D66*E66</f>
        <v>0</v>
      </c>
    </row>
    <row r="67" spans="1:18" x14ac:dyDescent="0.25">
      <c r="B67" s="19"/>
      <c r="D67" s="138"/>
      <c r="G67" s="5"/>
      <c r="H67" s="5"/>
      <c r="I67" s="5"/>
      <c r="J67" s="5"/>
      <c r="K67" s="5"/>
      <c r="L67" s="5"/>
      <c r="M67" s="5"/>
      <c r="N67" s="5"/>
      <c r="O67" s="5"/>
      <c r="P67" s="5"/>
      <c r="Q67" s="5"/>
      <c r="R67" s="5"/>
    </row>
    <row r="68" spans="1:18" x14ac:dyDescent="0.25">
      <c r="A68" s="23">
        <f>COUNT(A$41:A67)+1</f>
        <v>7</v>
      </c>
      <c r="B68" s="59" t="s">
        <v>325</v>
      </c>
      <c r="D68" s="138"/>
      <c r="G68" s="5"/>
      <c r="H68" s="5"/>
      <c r="I68" s="5"/>
      <c r="J68" s="5"/>
      <c r="K68" s="5"/>
      <c r="L68" s="5"/>
      <c r="M68" s="5"/>
      <c r="N68" s="5"/>
      <c r="O68" s="5"/>
      <c r="P68" s="5"/>
      <c r="Q68" s="5"/>
      <c r="R68" s="5"/>
    </row>
    <row r="69" spans="1:18" ht="47.25" x14ac:dyDescent="0.25">
      <c r="B69" s="19" t="s">
        <v>326</v>
      </c>
      <c r="C69" s="102" t="s">
        <v>99</v>
      </c>
      <c r="D69" s="138">
        <v>2</v>
      </c>
      <c r="F69" s="173">
        <f>D69*E69</f>
        <v>0</v>
      </c>
      <c r="G69" s="5"/>
      <c r="H69" s="5"/>
      <c r="I69" s="5"/>
      <c r="J69" s="5"/>
      <c r="K69" s="5"/>
      <c r="L69" s="5"/>
      <c r="M69" s="5"/>
      <c r="N69" s="5"/>
      <c r="O69" s="5"/>
      <c r="P69" s="5"/>
      <c r="Q69" s="5"/>
      <c r="R69" s="5"/>
    </row>
    <row r="70" spans="1:18" x14ac:dyDescent="0.25">
      <c r="B70" s="19"/>
      <c r="D70" s="138"/>
    </row>
    <row r="71" spans="1:18" s="5" customFormat="1" x14ac:dyDescent="0.25">
      <c r="A71" s="23">
        <f>COUNT(A$41:A70)+1</f>
        <v>8</v>
      </c>
      <c r="B71" s="13" t="s">
        <v>287</v>
      </c>
      <c r="C71" s="107"/>
      <c r="D71" s="138"/>
      <c r="E71" s="139"/>
      <c r="F71" s="181"/>
    </row>
    <row r="72" spans="1:18" s="5" customFormat="1" ht="31.5" x14ac:dyDescent="0.25">
      <c r="A72" s="23"/>
      <c r="B72" s="27" t="s">
        <v>323</v>
      </c>
      <c r="C72" s="107" t="s">
        <v>99</v>
      </c>
      <c r="D72" s="138">
        <v>5</v>
      </c>
      <c r="E72" s="139"/>
      <c r="F72" s="181">
        <f>D72*E72</f>
        <v>0</v>
      </c>
    </row>
    <row r="73" spans="1:18" x14ac:dyDescent="0.25">
      <c r="B73" s="17"/>
    </row>
    <row r="74" spans="1:18" x14ac:dyDescent="0.25">
      <c r="A74" s="22"/>
      <c r="B74" s="16" t="str">
        <f>"UKUPNO - "&amp;TEXT(A41,) &amp;" " &amp;TEXT(B41,)&amp;" (€):"</f>
        <v>UKUPNO - B.2. RADOVI DEMONTAŽE i RUŠENJA (€):</v>
      </c>
      <c r="C74" s="105"/>
      <c r="D74" s="132"/>
      <c r="E74" s="136"/>
      <c r="F74" s="182">
        <f>SUM(F41:F73)</f>
        <v>0</v>
      </c>
    </row>
    <row r="75" spans="1:18" x14ac:dyDescent="0.25">
      <c r="B75" s="15"/>
      <c r="C75" s="104"/>
      <c r="D75" s="130"/>
      <c r="E75" s="140"/>
      <c r="F75" s="182"/>
    </row>
    <row r="76" spans="1:18" x14ac:dyDescent="0.25">
      <c r="B76" s="15"/>
      <c r="C76" s="104"/>
      <c r="D76" s="130"/>
      <c r="E76" s="140"/>
      <c r="F76" s="182"/>
    </row>
    <row r="77" spans="1:18" x14ac:dyDescent="0.25">
      <c r="A77" s="22" t="str">
        <f>TEXT($A$7,)&amp;"3."</f>
        <v>B.3.</v>
      </c>
      <c r="B77" s="16" t="s">
        <v>152</v>
      </c>
      <c r="C77" s="105"/>
      <c r="D77" s="132"/>
      <c r="E77" s="136"/>
      <c r="F77" s="179"/>
    </row>
    <row r="78" spans="1:18" s="5" customFormat="1" x14ac:dyDescent="0.25">
      <c r="A78" s="23"/>
      <c r="B78" s="13"/>
      <c r="C78" s="106"/>
      <c r="D78" s="134"/>
      <c r="E78" s="137"/>
      <c r="F78" s="180"/>
    </row>
    <row r="79" spans="1:18" s="5" customFormat="1" x14ac:dyDescent="0.25">
      <c r="A79" s="23">
        <f>COUNT(A$77:A78)+1</f>
        <v>1</v>
      </c>
      <c r="B79" s="59" t="s">
        <v>262</v>
      </c>
      <c r="C79" s="107"/>
      <c r="D79" s="138"/>
      <c r="E79" s="139"/>
      <c r="F79" s="181"/>
    </row>
    <row r="80" spans="1:18" s="5" customFormat="1" ht="63" x14ac:dyDescent="0.25">
      <c r="A80" s="23"/>
      <c r="B80" s="19" t="s">
        <v>297</v>
      </c>
      <c r="C80" s="107"/>
      <c r="D80" s="138"/>
      <c r="E80" s="139"/>
      <c r="F80" s="181"/>
    </row>
    <row r="81" spans="1:6" s="5" customFormat="1" x14ac:dyDescent="0.25">
      <c r="A81" s="23" t="s">
        <v>108</v>
      </c>
      <c r="B81" s="19" t="s">
        <v>199</v>
      </c>
      <c r="C81" s="107" t="s">
        <v>98</v>
      </c>
      <c r="D81" s="138">
        <f>ROUNDUP(0.9+0.58+0.32+4,0)</f>
        <v>6</v>
      </c>
      <c r="E81" s="139"/>
      <c r="F81" s="181">
        <f>D81*E81</f>
        <v>0</v>
      </c>
    </row>
    <row r="82" spans="1:6" s="5" customFormat="1" x14ac:dyDescent="0.25">
      <c r="A82" s="23" t="str">
        <f>CHAR(CODE(A81)+1)&amp;")"</f>
        <v>b)</v>
      </c>
      <c r="B82" s="19" t="s">
        <v>200</v>
      </c>
      <c r="C82" s="107" t="s">
        <v>98</v>
      </c>
      <c r="D82" s="138">
        <f>ROUNDUP(((0.85+0.77+4)*2+1.79+1),0)</f>
        <v>15</v>
      </c>
      <c r="E82" s="139"/>
      <c r="F82" s="181">
        <f>D82*E82</f>
        <v>0</v>
      </c>
    </row>
    <row r="83" spans="1:6" s="5" customFormat="1" x14ac:dyDescent="0.25">
      <c r="A83" s="23" t="str">
        <f t="shared" ref="A83" si="11">CHAR(CODE(A82)+1)&amp;")"</f>
        <v>c)</v>
      </c>
      <c r="B83" s="19" t="s">
        <v>201</v>
      </c>
      <c r="C83" s="107" t="s">
        <v>98</v>
      </c>
      <c r="D83" s="138">
        <f>ROUNDUP(4+0.4*4+0.5*2+2+1.8+1.7,0)</f>
        <v>13</v>
      </c>
      <c r="E83" s="139"/>
      <c r="F83" s="181">
        <f>D83*E83</f>
        <v>0</v>
      </c>
    </row>
    <row r="84" spans="1:6" s="5" customFormat="1" x14ac:dyDescent="0.25">
      <c r="A84" s="23"/>
      <c r="B84" s="19"/>
      <c r="C84" s="107"/>
      <c r="D84" s="138"/>
      <c r="E84" s="139"/>
      <c r="F84" s="181"/>
    </row>
    <row r="85" spans="1:6" s="5" customFormat="1" x14ac:dyDescent="0.25">
      <c r="A85" s="23">
        <f>COUNT(A$77:A83)+1</f>
        <v>2</v>
      </c>
      <c r="B85" s="59" t="s">
        <v>263</v>
      </c>
      <c r="C85" s="107"/>
      <c r="D85" s="138"/>
      <c r="E85" s="139"/>
      <c r="F85" s="181"/>
    </row>
    <row r="86" spans="1:6" s="5" customFormat="1" ht="94.5" x14ac:dyDescent="0.25">
      <c r="A86" s="23"/>
      <c r="B86" s="19" t="s">
        <v>264</v>
      </c>
      <c r="C86" s="107"/>
      <c r="D86" s="138"/>
      <c r="E86" s="139"/>
      <c r="F86" s="181"/>
    </row>
    <row r="87" spans="1:6" s="5" customFormat="1" x14ac:dyDescent="0.25">
      <c r="A87" s="23"/>
      <c r="B87" s="19" t="s">
        <v>199</v>
      </c>
      <c r="C87" s="107" t="s">
        <v>98</v>
      </c>
      <c r="D87" s="138">
        <v>2</v>
      </c>
      <c r="E87" s="139"/>
      <c r="F87" s="181">
        <f>D87*E87</f>
        <v>0</v>
      </c>
    </row>
    <row r="88" spans="1:6" s="5" customFormat="1" x14ac:dyDescent="0.25">
      <c r="A88" s="23"/>
      <c r="B88" s="19"/>
      <c r="C88" s="107"/>
      <c r="D88" s="138"/>
      <c r="E88" s="139"/>
      <c r="F88" s="181"/>
    </row>
    <row r="89" spans="1:6" s="5" customFormat="1" x14ac:dyDescent="0.25">
      <c r="A89" s="23">
        <f>COUNT(A$77:A88)+1</f>
        <v>3</v>
      </c>
      <c r="B89" s="59" t="s">
        <v>202</v>
      </c>
      <c r="C89" s="107"/>
      <c r="D89" s="138"/>
      <c r="E89" s="139"/>
      <c r="F89" s="181"/>
    </row>
    <row r="90" spans="1:6" s="5" customFormat="1" ht="47.25" x14ac:dyDescent="0.25">
      <c r="A90" s="23"/>
      <c r="B90" s="19" t="s">
        <v>203</v>
      </c>
      <c r="C90" s="107"/>
      <c r="D90" s="138"/>
      <c r="E90" s="139"/>
      <c r="F90" s="181"/>
    </row>
    <row r="91" spans="1:6" s="5" customFormat="1" x14ac:dyDescent="0.25">
      <c r="A91" s="23"/>
      <c r="B91" s="19" t="s">
        <v>201</v>
      </c>
      <c r="C91" s="107" t="s">
        <v>99</v>
      </c>
      <c r="D91" s="138">
        <v>4</v>
      </c>
      <c r="E91" s="139"/>
      <c r="F91" s="181">
        <f>D91*E91</f>
        <v>0</v>
      </c>
    </row>
    <row r="92" spans="1:6" s="5" customFormat="1" x14ac:dyDescent="0.25">
      <c r="A92" s="23"/>
      <c r="B92" s="19"/>
      <c r="C92" s="107"/>
      <c r="D92" s="138"/>
      <c r="E92" s="139"/>
      <c r="F92" s="181"/>
    </row>
    <row r="93" spans="1:6" s="5" customFormat="1" x14ac:dyDescent="0.25">
      <c r="A93" s="23">
        <f>COUNT(A$77:A92)+1</f>
        <v>4</v>
      </c>
      <c r="B93" s="59" t="s">
        <v>204</v>
      </c>
      <c r="C93" s="107"/>
      <c r="D93" s="138"/>
      <c r="E93" s="139"/>
      <c r="F93" s="181"/>
    </row>
    <row r="94" spans="1:6" s="5" customFormat="1" ht="63" x14ac:dyDescent="0.25">
      <c r="A94" s="23"/>
      <c r="B94" s="19" t="s">
        <v>208</v>
      </c>
      <c r="C94" s="107" t="s">
        <v>98</v>
      </c>
      <c r="D94" s="138">
        <f>D81+D82+D83</f>
        <v>34</v>
      </c>
      <c r="E94" s="139"/>
      <c r="F94" s="181">
        <f>D94*E94</f>
        <v>0</v>
      </c>
    </row>
    <row r="95" spans="1:6" s="34" customFormat="1" x14ac:dyDescent="0.25">
      <c r="A95" s="31"/>
      <c r="B95" s="32"/>
      <c r="C95" s="110"/>
      <c r="D95" s="152"/>
      <c r="E95" s="153"/>
      <c r="F95" s="189"/>
    </row>
    <row r="96" spans="1:6" x14ac:dyDescent="0.25">
      <c r="A96" s="22"/>
      <c r="B96" s="16" t="str">
        <f>"UKUPNO - "&amp;TEXT(A77,) &amp;" " &amp;TEXT(B77,)&amp;" (€):"</f>
        <v>UKUPNO - B.3. RADOVI ODVODNJE (€):</v>
      </c>
      <c r="C96" s="105"/>
      <c r="D96" s="132"/>
      <c r="E96" s="136"/>
      <c r="F96" s="182">
        <f>SUM(F77:F95)</f>
        <v>0</v>
      </c>
    </row>
    <row r="97" spans="1:6" s="5" customFormat="1" x14ac:dyDescent="0.25">
      <c r="A97" s="23"/>
      <c r="B97" s="13"/>
      <c r="C97" s="106"/>
      <c r="D97" s="134"/>
      <c r="E97" s="137"/>
      <c r="F97" s="180"/>
    </row>
    <row r="98" spans="1:6" x14ac:dyDescent="0.25">
      <c r="B98" s="15"/>
      <c r="C98" s="104"/>
      <c r="D98" s="130"/>
      <c r="E98" s="140"/>
      <c r="F98" s="182"/>
    </row>
    <row r="99" spans="1:6" x14ac:dyDescent="0.25">
      <c r="A99" s="22" t="str">
        <f>TEXT($A$7,)&amp;"4."</f>
        <v>B.4.</v>
      </c>
      <c r="B99" s="16" t="s">
        <v>153</v>
      </c>
      <c r="C99" s="105"/>
      <c r="D99" s="132"/>
      <c r="E99" s="136"/>
      <c r="F99" s="179"/>
    </row>
    <row r="100" spans="1:6" s="5" customFormat="1" x14ac:dyDescent="0.25">
      <c r="A100" s="23"/>
      <c r="B100" s="27"/>
      <c r="C100" s="107"/>
      <c r="D100" s="138"/>
      <c r="E100" s="139"/>
      <c r="F100" s="181"/>
    </row>
    <row r="101" spans="1:6" s="5" customFormat="1" x14ac:dyDescent="0.25">
      <c r="A101" s="23">
        <f>COUNT(A$99:A100)+1</f>
        <v>1</v>
      </c>
      <c r="B101" s="13" t="s">
        <v>210</v>
      </c>
      <c r="C101" s="107"/>
      <c r="D101" s="138"/>
      <c r="E101" s="139"/>
      <c r="F101" s="181"/>
    </row>
    <row r="102" spans="1:6" s="5" customFormat="1" ht="126" x14ac:dyDescent="0.25">
      <c r="A102" s="23"/>
      <c r="B102" s="27" t="s">
        <v>211</v>
      </c>
      <c r="C102" s="107"/>
      <c r="D102" s="138"/>
      <c r="E102" s="139"/>
      <c r="F102" s="181"/>
    </row>
    <row r="103" spans="1:6" s="5" customFormat="1" x14ac:dyDescent="0.25">
      <c r="A103" s="23" t="s">
        <v>108</v>
      </c>
      <c r="B103" s="27" t="s">
        <v>216</v>
      </c>
      <c r="C103" s="107" t="s">
        <v>98</v>
      </c>
      <c r="D103" s="138">
        <f>17.5+6+0.5+13</f>
        <v>37</v>
      </c>
      <c r="E103" s="139"/>
      <c r="F103" s="173">
        <f t="shared" ref="F103:F104" si="12">D103*E103</f>
        <v>0</v>
      </c>
    </row>
    <row r="104" spans="1:6" s="5" customFormat="1" x14ac:dyDescent="0.25">
      <c r="A104" s="23" t="str">
        <f>CHAR(CODE(A103)+1)&amp;")"</f>
        <v>b)</v>
      </c>
      <c r="B104" s="27" t="s">
        <v>215</v>
      </c>
      <c r="C104" s="107" t="s">
        <v>98</v>
      </c>
      <c r="D104" s="138">
        <v>3.5</v>
      </c>
      <c r="E104" s="139"/>
      <c r="F104" s="173">
        <f t="shared" si="12"/>
        <v>0</v>
      </c>
    </row>
    <row r="105" spans="1:6" s="5" customFormat="1" x14ac:dyDescent="0.25">
      <c r="A105" s="23"/>
      <c r="B105" s="27"/>
      <c r="C105" s="107"/>
      <c r="D105" s="138"/>
      <c r="E105" s="139"/>
      <c r="F105" s="181"/>
    </row>
    <row r="106" spans="1:6" s="5" customFormat="1" x14ac:dyDescent="0.25">
      <c r="A106" s="23">
        <f>COUNT(A$99:A105)+1</f>
        <v>2</v>
      </c>
      <c r="B106" s="13" t="s">
        <v>217</v>
      </c>
      <c r="C106" s="107"/>
      <c r="D106" s="138"/>
      <c r="E106" s="139"/>
      <c r="F106" s="181"/>
    </row>
    <row r="107" spans="1:6" s="5" customFormat="1" ht="31.5" x14ac:dyDescent="0.25">
      <c r="A107" s="23"/>
      <c r="B107" s="27" t="s">
        <v>218</v>
      </c>
      <c r="C107" s="107"/>
      <c r="D107" s="138"/>
      <c r="E107" s="139"/>
      <c r="F107" s="181"/>
    </row>
    <row r="108" spans="1:6" s="5" customFormat="1" x14ac:dyDescent="0.25">
      <c r="A108" s="23" t="s">
        <v>108</v>
      </c>
      <c r="B108" s="27" t="str">
        <f>B103</f>
        <v>DN20</v>
      </c>
      <c r="C108" s="107" t="str">
        <f>C103</f>
        <v>m'</v>
      </c>
      <c r="D108" s="138">
        <f>D103</f>
        <v>37</v>
      </c>
      <c r="E108" s="139"/>
      <c r="F108" s="173">
        <f t="shared" ref="F108:F109" si="13">D108*E108</f>
        <v>0</v>
      </c>
    </row>
    <row r="109" spans="1:6" s="5" customFormat="1" x14ac:dyDescent="0.25">
      <c r="A109" s="23" t="str">
        <f>CHAR(CODE(A108)+1)&amp;")"</f>
        <v>b)</v>
      </c>
      <c r="B109" s="27" t="str">
        <f t="shared" ref="B109:D109" si="14">B104</f>
        <v>DN25</v>
      </c>
      <c r="C109" s="107" t="str">
        <f t="shared" si="14"/>
        <v>m'</v>
      </c>
      <c r="D109" s="138">
        <f t="shared" si="14"/>
        <v>3.5</v>
      </c>
      <c r="E109" s="139"/>
      <c r="F109" s="173">
        <f t="shared" si="13"/>
        <v>0</v>
      </c>
    </row>
    <row r="110" spans="1:6" s="5" customFormat="1" x14ac:dyDescent="0.25">
      <c r="A110" s="23"/>
      <c r="B110" s="27"/>
      <c r="C110" s="107"/>
      <c r="D110" s="138"/>
      <c r="E110" s="139"/>
      <c r="F110" s="181"/>
    </row>
    <row r="111" spans="1:6" s="5" customFormat="1" x14ac:dyDescent="0.25">
      <c r="A111" s="23">
        <f>COUNT(A$99:A110)+1</f>
        <v>3</v>
      </c>
      <c r="B111" s="13" t="s">
        <v>219</v>
      </c>
      <c r="C111" s="107"/>
      <c r="D111" s="138"/>
      <c r="E111" s="139"/>
      <c r="F111" s="181"/>
    </row>
    <row r="112" spans="1:6" s="5" customFormat="1" ht="31.5" x14ac:dyDescent="0.25">
      <c r="A112" s="23"/>
      <c r="B112" s="27" t="s">
        <v>220</v>
      </c>
      <c r="C112" s="107"/>
      <c r="D112" s="138"/>
      <c r="E112" s="139"/>
      <c r="F112" s="181"/>
    </row>
    <row r="113" spans="1:6" s="5" customFormat="1" x14ac:dyDescent="0.25">
      <c r="A113" s="23"/>
      <c r="B113" s="27" t="s">
        <v>215</v>
      </c>
      <c r="C113" s="107" t="s">
        <v>99</v>
      </c>
      <c r="D113" s="138">
        <v>1</v>
      </c>
      <c r="E113" s="139"/>
      <c r="F113" s="181">
        <f>D113*E113</f>
        <v>0</v>
      </c>
    </row>
    <row r="114" spans="1:6" s="5" customFormat="1" x14ac:dyDescent="0.25">
      <c r="A114" s="23"/>
      <c r="B114" s="27"/>
      <c r="C114" s="107"/>
      <c r="D114" s="138"/>
      <c r="E114" s="139"/>
      <c r="F114" s="181"/>
    </row>
    <row r="115" spans="1:6" s="5" customFormat="1" x14ac:dyDescent="0.25">
      <c r="A115" s="23">
        <f>COUNT(A$99:A114)+1</f>
        <v>4</v>
      </c>
      <c r="B115" s="13" t="s">
        <v>332</v>
      </c>
      <c r="C115" s="107"/>
      <c r="D115" s="138"/>
      <c r="E115" s="139"/>
      <c r="F115" s="181"/>
    </row>
    <row r="116" spans="1:6" s="5" customFormat="1" x14ac:dyDescent="0.25">
      <c r="A116" s="23"/>
      <c r="B116" s="27" t="s">
        <v>333</v>
      </c>
      <c r="C116" s="107"/>
      <c r="D116" s="138"/>
      <c r="E116" s="139"/>
      <c r="F116" s="181"/>
    </row>
    <row r="117" spans="1:6" s="5" customFormat="1" x14ac:dyDescent="0.25">
      <c r="A117" s="23"/>
      <c r="B117" s="27" t="s">
        <v>215</v>
      </c>
      <c r="C117" s="107" t="s">
        <v>103</v>
      </c>
      <c r="D117" s="138">
        <v>1</v>
      </c>
      <c r="E117" s="139"/>
      <c r="F117" s="181">
        <f>D117*E117</f>
        <v>0</v>
      </c>
    </row>
    <row r="118" spans="1:6" s="5" customFormat="1" x14ac:dyDescent="0.25">
      <c r="A118" s="23"/>
      <c r="B118" s="27"/>
      <c r="C118" s="107"/>
      <c r="D118" s="138"/>
      <c r="E118" s="139"/>
      <c r="F118" s="181"/>
    </row>
    <row r="119" spans="1:6" s="5" customFormat="1" x14ac:dyDescent="0.25">
      <c r="A119" s="23">
        <f>COUNT(A$99:A118)+1</f>
        <v>5</v>
      </c>
      <c r="B119" s="13" t="s">
        <v>212</v>
      </c>
      <c r="C119" s="107"/>
      <c r="D119" s="138"/>
      <c r="E119" s="139"/>
      <c r="F119" s="181"/>
    </row>
    <row r="120" spans="1:6" s="5" customFormat="1" ht="78.75" x14ac:dyDescent="0.25">
      <c r="A120" s="23"/>
      <c r="B120" s="27" t="s">
        <v>213</v>
      </c>
      <c r="C120" s="107" t="s">
        <v>98</v>
      </c>
      <c r="D120" s="138">
        <f>D103</f>
        <v>37</v>
      </c>
      <c r="E120" s="139"/>
      <c r="F120" s="173">
        <f>D120*E120</f>
        <v>0</v>
      </c>
    </row>
    <row r="121" spans="1:6" s="5" customFormat="1" x14ac:dyDescent="0.25">
      <c r="A121" s="23"/>
      <c r="B121" s="27"/>
      <c r="C121" s="107"/>
      <c r="D121" s="138"/>
      <c r="E121" s="139"/>
      <c r="F121" s="181"/>
    </row>
    <row r="122" spans="1:6" s="5" customFormat="1" x14ac:dyDescent="0.25">
      <c r="A122" s="23">
        <f>COUNT(A$99:A121)+1</f>
        <v>6</v>
      </c>
      <c r="B122" s="13" t="s">
        <v>214</v>
      </c>
      <c r="C122" s="107"/>
      <c r="D122" s="138"/>
      <c r="E122" s="139"/>
      <c r="F122" s="181"/>
    </row>
    <row r="123" spans="1:6" s="5" customFormat="1" ht="126" x14ac:dyDescent="0.25">
      <c r="A123" s="23"/>
      <c r="B123" s="27" t="s">
        <v>245</v>
      </c>
      <c r="C123" s="107" t="s">
        <v>103</v>
      </c>
      <c r="D123" s="138">
        <v>1</v>
      </c>
      <c r="E123" s="139"/>
      <c r="F123" s="173">
        <f>D123*E123</f>
        <v>0</v>
      </c>
    </row>
    <row r="124" spans="1:6" s="33" customFormat="1" x14ac:dyDescent="0.25">
      <c r="A124" s="35"/>
      <c r="B124" s="36"/>
      <c r="C124" s="111"/>
      <c r="D124" s="145"/>
      <c r="E124" s="146"/>
      <c r="F124" s="185"/>
    </row>
    <row r="125" spans="1:6" x14ac:dyDescent="0.25">
      <c r="A125" s="22"/>
      <c r="B125" s="16" t="str">
        <f>"UKUPNO - "&amp;TEXT(A99,) &amp;" " &amp;TEXT(B99,)&amp;" (€):"</f>
        <v>UKUPNO - B.4. VODOVODNA INSTALACIJA (€):</v>
      </c>
      <c r="C125" s="105"/>
      <c r="D125" s="132"/>
      <c r="E125" s="136"/>
      <c r="F125" s="182">
        <f>SUM(F99:F124)</f>
        <v>0</v>
      </c>
    </row>
    <row r="126" spans="1:6" s="5" customFormat="1" x14ac:dyDescent="0.25">
      <c r="A126" s="23"/>
      <c r="B126" s="13"/>
      <c r="C126" s="106"/>
      <c r="D126" s="134"/>
      <c r="E126" s="137"/>
      <c r="F126" s="180"/>
    </row>
    <row r="127" spans="1:6" x14ac:dyDescent="0.25">
      <c r="B127" s="15"/>
      <c r="C127" s="104"/>
      <c r="D127" s="130"/>
      <c r="E127" s="140"/>
      <c r="F127" s="182"/>
    </row>
    <row r="128" spans="1:6" x14ac:dyDescent="0.25">
      <c r="A128" s="22" t="str">
        <f>TEXT($A$7,)&amp;"5."</f>
        <v>B.5.</v>
      </c>
      <c r="B128" s="16" t="s">
        <v>154</v>
      </c>
      <c r="C128" s="105"/>
      <c r="D128" s="132"/>
      <c r="E128" s="136"/>
      <c r="F128" s="179"/>
    </row>
    <row r="129" spans="1:6" x14ac:dyDescent="0.25">
      <c r="B129" s="15"/>
      <c r="C129" s="104"/>
      <c r="D129" s="130"/>
      <c r="E129" s="140"/>
      <c r="F129" s="182"/>
    </row>
    <row r="130" spans="1:6" s="5" customFormat="1" x14ac:dyDescent="0.25">
      <c r="A130" s="23">
        <f>COUNT(A$128:A129)+1</f>
        <v>1</v>
      </c>
      <c r="B130" s="13" t="s">
        <v>221</v>
      </c>
      <c r="C130" s="107"/>
      <c r="D130" s="138"/>
      <c r="E130" s="139"/>
      <c r="F130" s="181"/>
    </row>
    <row r="131" spans="1:6" s="5" customFormat="1" ht="141.75" x14ac:dyDescent="0.25">
      <c r="A131" s="23"/>
      <c r="B131" s="27" t="s">
        <v>273</v>
      </c>
      <c r="C131" s="107" t="s">
        <v>103</v>
      </c>
      <c r="D131" s="138">
        <v>1</v>
      </c>
      <c r="E131" s="139"/>
      <c r="F131" s="181">
        <f>D131*E131</f>
        <v>0</v>
      </c>
    </row>
    <row r="132" spans="1:6" s="5" customFormat="1" x14ac:dyDescent="0.25">
      <c r="A132" s="23"/>
      <c r="B132" s="27"/>
      <c r="C132" s="107"/>
      <c r="D132" s="138"/>
      <c r="E132" s="139"/>
      <c r="F132" s="181"/>
    </row>
    <row r="133" spans="1:6" s="5" customFormat="1" x14ac:dyDescent="0.25">
      <c r="A133" s="23">
        <f>COUNT(A$128:A132)+1</f>
        <v>2</v>
      </c>
      <c r="B133" s="13" t="s">
        <v>222</v>
      </c>
      <c r="C133" s="107"/>
      <c r="D133" s="138"/>
      <c r="E133" s="139"/>
      <c r="F133" s="181"/>
    </row>
    <row r="134" spans="1:6" s="5" customFormat="1" ht="110.25" x14ac:dyDescent="0.25">
      <c r="A134" s="23"/>
      <c r="B134" s="27" t="s">
        <v>223</v>
      </c>
      <c r="C134" s="107"/>
      <c r="D134" s="138"/>
      <c r="E134" s="139"/>
      <c r="F134" s="181"/>
    </row>
    <row r="135" spans="1:6" s="5" customFormat="1" x14ac:dyDescent="0.25">
      <c r="A135" s="23"/>
      <c r="B135" s="82" t="s">
        <v>224</v>
      </c>
      <c r="C135" s="107" t="s">
        <v>99</v>
      </c>
      <c r="D135" s="138">
        <v>3</v>
      </c>
      <c r="E135" s="139"/>
      <c r="F135" s="181">
        <f>D135*E135</f>
        <v>0</v>
      </c>
    </row>
    <row r="136" spans="1:6" s="5" customFormat="1" x14ac:dyDescent="0.25">
      <c r="A136" s="23"/>
      <c r="B136" s="27"/>
      <c r="C136" s="107"/>
      <c r="D136" s="138"/>
      <c r="E136" s="139"/>
      <c r="F136" s="181"/>
    </row>
    <row r="137" spans="1:6" s="5" customFormat="1" x14ac:dyDescent="0.25">
      <c r="A137" s="23">
        <f>COUNT(A$128:A136)+1</f>
        <v>3</v>
      </c>
      <c r="B137" s="13" t="s">
        <v>225</v>
      </c>
      <c r="C137" s="107"/>
      <c r="D137" s="138"/>
      <c r="E137" s="139"/>
      <c r="F137" s="181"/>
    </row>
    <row r="138" spans="1:6" s="5" customFormat="1" ht="78.75" x14ac:dyDescent="0.25">
      <c r="A138" s="23"/>
      <c r="B138" s="27" t="s">
        <v>226</v>
      </c>
      <c r="C138" s="107" t="s">
        <v>103</v>
      </c>
      <c r="D138" s="138">
        <v>4</v>
      </c>
      <c r="E138" s="139"/>
      <c r="F138" s="181">
        <f>D138*E138</f>
        <v>0</v>
      </c>
    </row>
    <row r="139" spans="1:6" s="5" customFormat="1" x14ac:dyDescent="0.25">
      <c r="A139" s="23"/>
      <c r="B139" s="27"/>
      <c r="C139" s="107"/>
      <c r="D139" s="138"/>
      <c r="E139" s="139"/>
      <c r="F139" s="181"/>
    </row>
    <row r="140" spans="1:6" s="5" customFormat="1" x14ac:dyDescent="0.25">
      <c r="A140" s="23">
        <f>COUNT(A$128:A139)+1</f>
        <v>4</v>
      </c>
      <c r="B140" s="13" t="s">
        <v>227</v>
      </c>
      <c r="C140" s="107"/>
      <c r="D140" s="138"/>
      <c r="E140" s="139"/>
      <c r="F140" s="181"/>
    </row>
    <row r="141" spans="1:6" s="5" customFormat="1" ht="31.5" x14ac:dyDescent="0.25">
      <c r="A141" s="23"/>
      <c r="B141" s="27" t="s">
        <v>228</v>
      </c>
      <c r="C141" s="107"/>
      <c r="D141" s="138"/>
      <c r="E141" s="139"/>
      <c r="F141" s="181"/>
    </row>
    <row r="142" spans="1:6" s="5" customFormat="1" x14ac:dyDescent="0.25">
      <c r="A142" s="23" t="s">
        <v>108</v>
      </c>
      <c r="B142" s="19" t="s">
        <v>229</v>
      </c>
      <c r="C142" s="107" t="s">
        <v>99</v>
      </c>
      <c r="D142" s="138">
        <f>D131</f>
        <v>1</v>
      </c>
      <c r="E142" s="139"/>
      <c r="F142" s="181">
        <f>D142*E142</f>
        <v>0</v>
      </c>
    </row>
    <row r="143" spans="1:6" s="5" customFormat="1" x14ac:dyDescent="0.25">
      <c r="A143" s="23" t="str">
        <f>CHAR(CODE(A142)+1)&amp;")"</f>
        <v>b)</v>
      </c>
      <c r="B143" s="19" t="s">
        <v>230</v>
      </c>
      <c r="C143" s="107" t="s">
        <v>99</v>
      </c>
      <c r="D143" s="138">
        <f>D135</f>
        <v>3</v>
      </c>
      <c r="E143" s="139"/>
      <c r="F143" s="181">
        <f>D143*E143</f>
        <v>0</v>
      </c>
    </row>
    <row r="144" spans="1:6" s="5" customFormat="1" x14ac:dyDescent="0.25">
      <c r="A144" s="23" t="str">
        <f>CHAR(CODE(A143)+1)&amp;")"</f>
        <v>c)</v>
      </c>
      <c r="B144" s="19" t="s">
        <v>231</v>
      </c>
      <c r="C144" s="107" t="s">
        <v>99</v>
      </c>
      <c r="D144" s="138">
        <f>D135</f>
        <v>3</v>
      </c>
      <c r="E144" s="139"/>
      <c r="F144" s="181">
        <f>D144*E144</f>
        <v>0</v>
      </c>
    </row>
    <row r="145" spans="1:6" s="5" customFormat="1" x14ac:dyDescent="0.25">
      <c r="A145" s="23"/>
      <c r="B145" s="27"/>
      <c r="C145" s="107"/>
      <c r="D145" s="138"/>
      <c r="E145" s="139"/>
      <c r="F145" s="181"/>
    </row>
    <row r="146" spans="1:6" s="5" customFormat="1" x14ac:dyDescent="0.25">
      <c r="A146" s="23">
        <f>COUNT(A$128:A145)+1</f>
        <v>5</v>
      </c>
      <c r="B146" s="13" t="s">
        <v>232</v>
      </c>
      <c r="C146" s="107"/>
      <c r="D146" s="138"/>
      <c r="E146" s="139"/>
      <c r="F146" s="181"/>
    </row>
    <row r="147" spans="1:6" s="5" customFormat="1" ht="63" x14ac:dyDescent="0.25">
      <c r="A147" s="23"/>
      <c r="B147" s="83" t="s">
        <v>274</v>
      </c>
      <c r="C147" s="124"/>
      <c r="D147" s="143"/>
      <c r="E147" s="172"/>
      <c r="F147" s="201"/>
    </row>
    <row r="148" spans="1:6" s="5" customFormat="1" x14ac:dyDescent="0.25">
      <c r="A148" s="23"/>
      <c r="B148" s="83" t="s">
        <v>275</v>
      </c>
      <c r="C148" s="124" t="s">
        <v>99</v>
      </c>
      <c r="D148" s="143">
        <v>1</v>
      </c>
      <c r="E148" s="172"/>
      <c r="F148" s="201">
        <f>D148*E148</f>
        <v>0</v>
      </c>
    </row>
    <row r="149" spans="1:6" s="5" customFormat="1" x14ac:dyDescent="0.25">
      <c r="A149" s="23"/>
      <c r="B149" s="27"/>
      <c r="C149" s="107"/>
      <c r="D149" s="138"/>
      <c r="E149" s="139"/>
      <c r="F149" s="181"/>
    </row>
    <row r="150" spans="1:6" s="5" customFormat="1" x14ac:dyDescent="0.25">
      <c r="A150" s="23">
        <f>COUNT(A$128:A149)+1</f>
        <v>6</v>
      </c>
      <c r="B150" s="13" t="s">
        <v>233</v>
      </c>
      <c r="C150" s="107"/>
      <c r="D150" s="138"/>
      <c r="E150" s="139"/>
      <c r="F150" s="181"/>
    </row>
    <row r="151" spans="1:6" s="5" customFormat="1" ht="126" x14ac:dyDescent="0.25">
      <c r="A151" s="23"/>
      <c r="B151" s="27" t="s">
        <v>234</v>
      </c>
      <c r="C151" s="107"/>
      <c r="D151" s="138"/>
      <c r="E151" s="138"/>
      <c r="F151" s="181"/>
    </row>
    <row r="152" spans="1:6" s="5" customFormat="1" x14ac:dyDescent="0.25">
      <c r="A152" s="23"/>
      <c r="B152" s="27" t="s">
        <v>235</v>
      </c>
      <c r="C152" s="107" t="s">
        <v>99</v>
      </c>
      <c r="D152" s="138">
        <v>3</v>
      </c>
      <c r="E152" s="139"/>
      <c r="F152" s="181">
        <f>D152*E152</f>
        <v>0</v>
      </c>
    </row>
    <row r="153" spans="1:6" s="5" customFormat="1" x14ac:dyDescent="0.25">
      <c r="A153" s="23"/>
      <c r="B153" s="27"/>
      <c r="C153" s="107"/>
      <c r="D153" s="138"/>
      <c r="E153" s="139"/>
      <c r="F153" s="181"/>
    </row>
    <row r="154" spans="1:6" s="5" customFormat="1" ht="31.5" x14ac:dyDescent="0.25">
      <c r="A154" s="23">
        <f>COUNT(A$128:A153)+1</f>
        <v>7</v>
      </c>
      <c r="B154" s="15" t="s">
        <v>282</v>
      </c>
      <c r="C154" s="102"/>
      <c r="D154" s="125"/>
      <c r="E154" s="126"/>
      <c r="F154" s="173"/>
    </row>
    <row r="155" spans="1:6" s="5" customFormat="1" ht="31.5" x14ac:dyDescent="0.25">
      <c r="A155" s="23"/>
      <c r="B155" s="90" t="s">
        <v>298</v>
      </c>
      <c r="C155" s="109"/>
      <c r="D155" s="142"/>
      <c r="E155" s="142"/>
      <c r="F155" s="183"/>
    </row>
    <row r="156" spans="1:6" s="5" customFormat="1" ht="31.5" x14ac:dyDescent="0.25">
      <c r="A156" s="23"/>
      <c r="B156" s="82" t="s">
        <v>283</v>
      </c>
      <c r="C156" s="109"/>
      <c r="D156" s="142"/>
      <c r="E156" s="142"/>
      <c r="F156" s="183"/>
    </row>
    <row r="157" spans="1:6" s="5" customFormat="1" ht="47.25" x14ac:dyDescent="0.25">
      <c r="A157" s="23"/>
      <c r="B157" s="82" t="s">
        <v>236</v>
      </c>
      <c r="C157" s="109"/>
      <c r="D157" s="142"/>
      <c r="E157" s="142"/>
      <c r="F157" s="183"/>
    </row>
    <row r="158" spans="1:6" s="5" customFormat="1" x14ac:dyDescent="0.25">
      <c r="A158" s="23"/>
      <c r="B158" s="82" t="s">
        <v>237</v>
      </c>
      <c r="C158" s="109"/>
      <c r="D158" s="142"/>
      <c r="E158" s="142"/>
      <c r="F158" s="183"/>
    </row>
    <row r="159" spans="1:6" s="5" customFormat="1" ht="47.25" x14ac:dyDescent="0.25">
      <c r="A159" s="23"/>
      <c r="B159" s="82" t="s">
        <v>238</v>
      </c>
      <c r="C159" s="109"/>
      <c r="D159" s="142"/>
      <c r="E159" s="142"/>
      <c r="F159" s="183"/>
    </row>
    <row r="160" spans="1:6" s="5" customFormat="1" ht="47.25" x14ac:dyDescent="0.25">
      <c r="A160" s="23"/>
      <c r="B160" s="82" t="s">
        <v>239</v>
      </c>
      <c r="C160" s="109"/>
      <c r="D160" s="142"/>
      <c r="E160" s="142"/>
      <c r="F160" s="183"/>
    </row>
    <row r="161" spans="1:6" s="5" customFormat="1" x14ac:dyDescent="0.25">
      <c r="A161" s="23"/>
      <c r="B161" s="82" t="s">
        <v>240</v>
      </c>
      <c r="C161" s="109"/>
      <c r="D161" s="142"/>
      <c r="E161" s="142"/>
      <c r="F161" s="183"/>
    </row>
    <row r="162" spans="1:6" s="5" customFormat="1" ht="31.5" x14ac:dyDescent="0.25">
      <c r="A162" s="23"/>
      <c r="B162" s="82" t="s">
        <v>241</v>
      </c>
      <c r="C162" s="109"/>
      <c r="D162" s="142"/>
      <c r="E162" s="142"/>
      <c r="F162" s="183"/>
    </row>
    <row r="163" spans="1:6" s="5" customFormat="1" ht="31.5" x14ac:dyDescent="0.25">
      <c r="A163" s="23"/>
      <c r="B163" s="82" t="s">
        <v>242</v>
      </c>
      <c r="C163" s="109"/>
      <c r="D163" s="142"/>
      <c r="E163" s="142"/>
      <c r="F163" s="183"/>
    </row>
    <row r="164" spans="1:6" s="5" customFormat="1" x14ac:dyDescent="0.25">
      <c r="A164" s="23"/>
      <c r="B164" s="27" t="s">
        <v>209</v>
      </c>
      <c r="C164" s="102" t="s">
        <v>103</v>
      </c>
      <c r="D164" s="125">
        <v>1</v>
      </c>
      <c r="E164" s="126"/>
      <c r="F164" s="173">
        <f>D164*E164</f>
        <v>0</v>
      </c>
    </row>
    <row r="165" spans="1:6" x14ac:dyDescent="0.25">
      <c r="A165" s="29"/>
      <c r="B165" s="26"/>
      <c r="C165" s="112"/>
      <c r="D165" s="147"/>
      <c r="E165" s="148"/>
      <c r="F165" s="186"/>
    </row>
    <row r="166" spans="1:6" x14ac:dyDescent="0.25">
      <c r="A166" s="22"/>
      <c r="B166" s="16" t="str">
        <f>"UKUPNO - "&amp;TEXT(A128,) &amp;" " &amp;TEXT(B128,)&amp;" (€):"</f>
        <v>UKUPNO - B.5. SANITARNA OPREMA (€):</v>
      </c>
      <c r="C166" s="105"/>
      <c r="D166" s="132"/>
      <c r="E166" s="149"/>
      <c r="F166" s="182">
        <f>SUM(F128:F165)</f>
        <v>0</v>
      </c>
    </row>
    <row r="167" spans="1:6" s="5" customFormat="1" x14ac:dyDescent="0.25">
      <c r="A167" s="23"/>
      <c r="B167" s="13"/>
      <c r="C167" s="106"/>
      <c r="D167" s="134"/>
      <c r="E167" s="139"/>
      <c r="F167" s="180"/>
    </row>
    <row r="168" spans="1:6" x14ac:dyDescent="0.25">
      <c r="B168" s="15"/>
      <c r="C168" s="104"/>
      <c r="F168" s="182"/>
    </row>
    <row r="169" spans="1:6" x14ac:dyDescent="0.25">
      <c r="A169" s="22" t="str">
        <f>TEXT($A$7,)&amp;"6."</f>
        <v>B.6.</v>
      </c>
      <c r="B169" s="16" t="s">
        <v>151</v>
      </c>
      <c r="C169" s="105"/>
      <c r="D169" s="132"/>
      <c r="E169" s="149"/>
      <c r="F169" s="179"/>
    </row>
    <row r="170" spans="1:6" x14ac:dyDescent="0.25">
      <c r="B170" s="15"/>
      <c r="F170" s="182"/>
    </row>
    <row r="171" spans="1:6" s="5" customFormat="1" x14ac:dyDescent="0.25">
      <c r="A171" s="23">
        <f>COUNT(A$169:A170)+1</f>
        <v>1</v>
      </c>
      <c r="B171" s="13" t="s">
        <v>243</v>
      </c>
      <c r="C171" s="107"/>
      <c r="D171" s="138"/>
      <c r="E171" s="139"/>
      <c r="F171" s="181"/>
    </row>
    <row r="172" spans="1:6" s="5" customFormat="1" ht="110.25" x14ac:dyDescent="0.25">
      <c r="A172" s="23"/>
      <c r="B172" s="27" t="s">
        <v>244</v>
      </c>
      <c r="C172" s="107" t="s">
        <v>103</v>
      </c>
      <c r="D172" s="138">
        <v>1</v>
      </c>
      <c r="E172" s="139"/>
      <c r="F172" s="181">
        <f>D172*E172</f>
        <v>0</v>
      </c>
    </row>
    <row r="173" spans="1:6" s="5" customFormat="1" x14ac:dyDescent="0.25">
      <c r="A173" s="23"/>
      <c r="B173" s="27"/>
      <c r="C173" s="107"/>
      <c r="D173" s="138"/>
      <c r="E173" s="224"/>
      <c r="F173" s="180"/>
    </row>
    <row r="174" spans="1:6" s="5" customFormat="1" x14ac:dyDescent="0.25">
      <c r="A174" s="23">
        <f>COUNT(A$169:A173)+1</f>
        <v>2</v>
      </c>
      <c r="B174" s="13" t="s">
        <v>280</v>
      </c>
      <c r="C174" s="223"/>
      <c r="D174" s="216"/>
      <c r="E174" s="224"/>
      <c r="F174" s="180"/>
    </row>
    <row r="175" spans="1:6" s="5" customFormat="1" ht="78.75" x14ac:dyDescent="0.25">
      <c r="A175" s="23"/>
      <c r="B175" s="19" t="s">
        <v>281</v>
      </c>
      <c r="C175" s="223"/>
      <c r="D175" s="216"/>
      <c r="E175" s="217"/>
      <c r="F175" s="181"/>
    </row>
    <row r="176" spans="1:6" s="5" customFormat="1" x14ac:dyDescent="0.25">
      <c r="A176" s="23"/>
      <c r="B176" s="27" t="str">
        <f>B48</f>
        <v>- 100/60 cm</v>
      </c>
      <c r="C176" s="107" t="str">
        <f>C48</f>
        <v>kom.</v>
      </c>
      <c r="D176" s="138">
        <f>D48</f>
        <v>2</v>
      </c>
      <c r="E176" s="217"/>
      <c r="F176" s="181">
        <f t="shared" ref="F176" si="15">D176*E176</f>
        <v>0</v>
      </c>
    </row>
    <row r="177" spans="1:6" s="4" customFormat="1" x14ac:dyDescent="0.25">
      <c r="A177" s="21"/>
      <c r="B177" s="14"/>
      <c r="C177" s="102"/>
      <c r="D177" s="125"/>
      <c r="E177" s="126"/>
      <c r="F177" s="173"/>
    </row>
    <row r="178" spans="1:6" x14ac:dyDescent="0.25">
      <c r="A178" s="22"/>
      <c r="B178" s="16" t="str">
        <f>"UKUPNO - "&amp;TEXT(A169,) &amp;" " &amp;TEXT(B169,)&amp;" (€):"</f>
        <v>UKUPNO - B.6. OSTALI RADOVI (€):</v>
      </c>
      <c r="C178" s="105"/>
      <c r="D178" s="132"/>
      <c r="E178" s="136"/>
      <c r="F178" s="182">
        <f>SUM(F169:F177)</f>
        <v>0</v>
      </c>
    </row>
    <row r="179" spans="1:6" s="5" customFormat="1" x14ac:dyDescent="0.25">
      <c r="A179" s="23"/>
      <c r="B179" s="13"/>
      <c r="C179" s="106"/>
      <c r="D179" s="134"/>
      <c r="E179" s="137"/>
      <c r="F179" s="180"/>
    </row>
    <row r="180" spans="1:6" x14ac:dyDescent="0.25">
      <c r="B180" s="15"/>
      <c r="D180" s="130"/>
      <c r="E180" s="140"/>
      <c r="F180" s="182"/>
    </row>
    <row r="181" spans="1:6" x14ac:dyDescent="0.25">
      <c r="B181" s="15"/>
      <c r="D181" s="130"/>
      <c r="E181" s="140"/>
      <c r="F181" s="182"/>
    </row>
    <row r="182" spans="1:6" x14ac:dyDescent="0.25">
      <c r="A182" s="30"/>
      <c r="B182" s="16" t="str">
        <f>"REKAPITULACIJA - "&amp;TEXT(A7,) &amp;" " &amp;TEXT(B7,)</f>
        <v>REKAPITULACIJA - B. INSTALACIJE</v>
      </c>
      <c r="C182" s="113"/>
      <c r="D182" s="154"/>
      <c r="E182" s="155"/>
      <c r="F182" s="190"/>
    </row>
    <row r="183" spans="1:6" x14ac:dyDescent="0.25">
      <c r="B183" s="20"/>
      <c r="C183" s="114"/>
      <c r="D183" s="156"/>
      <c r="E183" s="157"/>
      <c r="F183" s="191"/>
    </row>
    <row r="184" spans="1:6" x14ac:dyDescent="0.25">
      <c r="A184" s="21" t="str">
        <f>A9</f>
        <v>B.1.</v>
      </c>
      <c r="B184" s="15" t="str">
        <f>B9</f>
        <v>ZEMLJANI RADOVI</v>
      </c>
      <c r="C184" s="104"/>
      <c r="D184" s="130"/>
      <c r="E184" s="140"/>
      <c r="F184" s="182">
        <f>F38</f>
        <v>0</v>
      </c>
    </row>
    <row r="185" spans="1:6" x14ac:dyDescent="0.25">
      <c r="B185" s="15"/>
      <c r="C185" s="114"/>
      <c r="D185" s="156"/>
      <c r="E185" s="157"/>
      <c r="F185" s="191"/>
    </row>
    <row r="186" spans="1:6" x14ac:dyDescent="0.25">
      <c r="A186" s="21" t="str">
        <f>A41</f>
        <v>B.2.</v>
      </c>
      <c r="B186" s="15" t="str">
        <f>B41</f>
        <v>RADOVI DEMONTAŽE i RUŠENJA</v>
      </c>
      <c r="C186" s="104"/>
      <c r="D186" s="130"/>
      <c r="E186" s="140"/>
      <c r="F186" s="182">
        <f>F74</f>
        <v>0</v>
      </c>
    </row>
    <row r="187" spans="1:6" x14ac:dyDescent="0.25">
      <c r="B187" s="15"/>
      <c r="E187" s="140"/>
      <c r="F187" s="182"/>
    </row>
    <row r="188" spans="1:6" x14ac:dyDescent="0.25">
      <c r="A188" s="21" t="str">
        <f>A77</f>
        <v>B.3.</v>
      </c>
      <c r="B188" s="15" t="str">
        <f>B77</f>
        <v>RADOVI ODVODNJE</v>
      </c>
      <c r="C188" s="104"/>
      <c r="D188" s="130"/>
      <c r="E188" s="140"/>
      <c r="F188" s="182">
        <f>F96</f>
        <v>0</v>
      </c>
    </row>
    <row r="189" spans="1:6" x14ac:dyDescent="0.25">
      <c r="B189" s="15"/>
      <c r="E189" s="140"/>
      <c r="F189" s="182"/>
    </row>
    <row r="190" spans="1:6" x14ac:dyDescent="0.25">
      <c r="A190" s="21" t="str">
        <f>A99</f>
        <v>B.4.</v>
      </c>
      <c r="B190" s="15" t="str">
        <f>B99</f>
        <v>VODOVODNA INSTALACIJA</v>
      </c>
      <c r="C190" s="104"/>
      <c r="D190" s="130"/>
      <c r="E190" s="140"/>
      <c r="F190" s="182">
        <f>F125</f>
        <v>0</v>
      </c>
    </row>
    <row r="191" spans="1:6" x14ac:dyDescent="0.25">
      <c r="B191" s="15"/>
      <c r="E191" s="140"/>
      <c r="F191" s="182"/>
    </row>
    <row r="192" spans="1:6" s="3" customFormat="1" x14ac:dyDescent="0.2">
      <c r="A192" s="21" t="str">
        <f>A128</f>
        <v>B.5.</v>
      </c>
      <c r="B192" s="15" t="str">
        <f>B128</f>
        <v>SANITARNA OPREMA</v>
      </c>
      <c r="C192" s="104"/>
      <c r="D192" s="130"/>
      <c r="E192" s="140"/>
      <c r="F192" s="182">
        <f>F166</f>
        <v>0</v>
      </c>
    </row>
    <row r="193" spans="1:6" s="3" customFormat="1" x14ac:dyDescent="0.2">
      <c r="A193" s="21"/>
      <c r="B193" s="15"/>
      <c r="C193" s="102"/>
      <c r="D193" s="125"/>
      <c r="E193" s="126"/>
      <c r="F193" s="173"/>
    </row>
    <row r="194" spans="1:6" s="3" customFormat="1" x14ac:dyDescent="0.2">
      <c r="A194" s="21" t="str">
        <f>A169</f>
        <v>B.6.</v>
      </c>
      <c r="B194" s="15" t="str">
        <f>B169</f>
        <v>OSTALI RADOVI</v>
      </c>
      <c r="C194" s="104"/>
      <c r="D194" s="130"/>
      <c r="E194" s="140"/>
      <c r="F194" s="182">
        <f>F178</f>
        <v>0</v>
      </c>
    </row>
    <row r="195" spans="1:6" x14ac:dyDescent="0.25">
      <c r="A195" s="79"/>
      <c r="B195" s="80"/>
      <c r="C195" s="123"/>
      <c r="D195" s="170"/>
      <c r="E195" s="171"/>
      <c r="F195" s="200"/>
    </row>
    <row r="196" spans="1:6" s="3" customFormat="1" x14ac:dyDescent="0.2">
      <c r="A196" s="22"/>
      <c r="B196" s="16" t="str">
        <f>"UKUPNO - "&amp;TEXT(A7,) &amp;" " &amp;TEXT(B7,)&amp;" (€):"</f>
        <v>UKUPNO - B. INSTALACIJE (€):</v>
      </c>
      <c r="C196" s="105"/>
      <c r="D196" s="141"/>
      <c r="E196" s="136"/>
      <c r="F196" s="182">
        <f>SUM(F182:F195)</f>
        <v>0</v>
      </c>
    </row>
  </sheetData>
  <sheetProtection selectLockedCells="1"/>
  <dataValidations count="1">
    <dataValidation operator="lessThan" allowBlank="1" showInputMessage="1" showErrorMessage="1" sqref="E199:E1048576 C13:D13 C19:D25 C27:D27 B33:E33 B30:F32 B34:F43 B177:D1048576 E177:E197 A44:F46 B173:E176 B13:B27 E13:F14 E16:F27 C15:F15 C16:D17 A13:A43 G13:XFD27 G30:XFD46 B28:XFD29 A1:XFD12 B47:F66 A48:A66 F173:XFD1048576 A173:A1048576 A67:F172 G49:XFD172"/>
  </dataValidations>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rowBreaks count="5" manualBreakCount="5">
    <brk id="40" max="5" man="1"/>
    <brk id="98" max="5" man="1"/>
    <brk id="127" max="5" man="1"/>
    <brk id="149" max="5" man="1"/>
    <brk id="17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20"/>
  <sheetViews>
    <sheetView view="pageBreakPreview" zoomScaleNormal="100" zoomScaleSheetLayoutView="100" workbookViewId="0">
      <selection activeCell="D22" sqref="D22"/>
    </sheetView>
  </sheetViews>
  <sheetFormatPr defaultColWidth="17.7109375" defaultRowHeight="15.75" x14ac:dyDescent="0.2"/>
  <cols>
    <col min="1" max="1" width="5.7109375" style="89" customWidth="1"/>
    <col min="2" max="2" width="55.7109375" style="101" customWidth="1"/>
    <col min="3" max="3" width="8.7109375" style="116" customWidth="1"/>
    <col min="4" max="5" width="11.7109375" style="159" customWidth="1"/>
    <col min="6" max="6" width="17.7109375" style="193" customWidth="1"/>
    <col min="7" max="16384" width="17.7109375" style="9"/>
  </cols>
  <sheetData>
    <row r="1" spans="1:6" s="1" customFormat="1" x14ac:dyDescent="0.25">
      <c r="A1" s="28" t="str">
        <f>'A_GRAĐ-OBRT'!A1</f>
        <v xml:space="preserve">GRAĐEVINA: OSNOVNA ŠKOLA ĐURE DEŽELIĆA, k.č.br. 1885/1, k.o. 312347, IVANIĆ-GRAD
</v>
      </c>
      <c r="B1" s="14"/>
      <c r="C1" s="102"/>
      <c r="D1" s="125"/>
      <c r="E1" s="126"/>
      <c r="F1" s="173"/>
    </row>
    <row r="2" spans="1:6" s="1" customFormat="1" x14ac:dyDescent="0.25">
      <c r="A2" s="28" t="str">
        <f>'A_GRAĐ-OBRT'!A2</f>
        <v>PROJEKT: PREUREĐENJE SANITARNOG BLOKA U PRIZEMLJU OSNOVNE ŠKOLE ĐURE DEŽELIĆA</v>
      </c>
      <c r="B2" s="14"/>
      <c r="C2" s="102"/>
      <c r="D2" s="125"/>
      <c r="E2" s="126"/>
      <c r="F2" s="173"/>
    </row>
    <row r="3" spans="1:6" s="1" customFormat="1" x14ac:dyDescent="0.25">
      <c r="A3" s="28"/>
      <c r="B3" s="14"/>
      <c r="C3" s="102"/>
      <c r="D3" s="125"/>
      <c r="E3" s="126"/>
      <c r="F3" s="173"/>
    </row>
    <row r="5" spans="1:6" ht="21" x14ac:dyDescent="0.2">
      <c r="A5" s="208"/>
      <c r="B5" s="203" t="s">
        <v>6</v>
      </c>
      <c r="C5" s="209"/>
      <c r="D5" s="210"/>
      <c r="E5" s="210"/>
      <c r="F5" s="211"/>
    </row>
    <row r="8" spans="1:6" s="10" customFormat="1" ht="21" x14ac:dyDescent="0.2">
      <c r="A8" s="84"/>
      <c r="B8" s="92" t="s">
        <v>81</v>
      </c>
      <c r="C8" s="115"/>
      <c r="D8" s="158"/>
      <c r="E8" s="158"/>
      <c r="F8" s="192"/>
    </row>
    <row r="9" spans="1:6" ht="23.25" x14ac:dyDescent="0.2">
      <c r="A9" s="85"/>
      <c r="B9" s="93"/>
      <c r="E9" s="160"/>
    </row>
    <row r="10" spans="1:6" s="11" customFormat="1" ht="18.75" x14ac:dyDescent="0.3">
      <c r="A10" s="24" t="str">
        <f>'A_GRAĐ-OBRT'!A7</f>
        <v>A.</v>
      </c>
      <c r="B10" s="94" t="str">
        <f>TEXT('A_GRAĐ-OBRT'!B7,)</f>
        <v>GRAĐEVINSKO - OBRTNIČKI RADOVI</v>
      </c>
      <c r="C10" s="117"/>
      <c r="D10" s="161"/>
      <c r="E10" s="162" t="s">
        <v>58</v>
      </c>
      <c r="F10" s="194">
        <f>'A_GRAĐ-OBRT'!F182</f>
        <v>0</v>
      </c>
    </row>
    <row r="11" spans="1:6" s="11" customFormat="1" ht="18.75" x14ac:dyDescent="0.3">
      <c r="A11" s="25"/>
      <c r="B11" s="95"/>
      <c r="C11" s="118"/>
      <c r="D11" s="151"/>
      <c r="E11" s="163"/>
      <c r="F11" s="188"/>
    </row>
    <row r="12" spans="1:6" s="11" customFormat="1" ht="18.75" x14ac:dyDescent="0.3">
      <c r="A12" s="24" t="str">
        <f>B_INST!A7</f>
        <v>B.</v>
      </c>
      <c r="B12" s="94" t="str">
        <f>B_INST!B7</f>
        <v>INSTALACIJE</v>
      </c>
      <c r="C12" s="117"/>
      <c r="D12" s="161"/>
      <c r="E12" s="162" t="s">
        <v>58</v>
      </c>
      <c r="F12" s="194">
        <f>B_INST!F196</f>
        <v>0</v>
      </c>
    </row>
    <row r="13" spans="1:6" s="11" customFormat="1" ht="18.75" x14ac:dyDescent="0.3">
      <c r="A13" s="25"/>
      <c r="B13" s="96"/>
      <c r="C13" s="118"/>
      <c r="D13" s="151"/>
      <c r="E13" s="163"/>
      <c r="F13" s="188"/>
    </row>
    <row r="14" spans="1:6" s="11" customFormat="1" ht="18.75" x14ac:dyDescent="0.3">
      <c r="A14" s="25"/>
      <c r="B14" s="95"/>
      <c r="C14" s="118"/>
      <c r="D14" s="151"/>
      <c r="E14" s="151"/>
      <c r="F14" s="188"/>
    </row>
    <row r="15" spans="1:6" s="11" customFormat="1" ht="18.75" x14ac:dyDescent="0.3">
      <c r="A15" s="86"/>
      <c r="B15" s="97" t="s">
        <v>145</v>
      </c>
      <c r="C15" s="119"/>
      <c r="D15" s="164" t="s">
        <v>10</v>
      </c>
      <c r="E15" s="164"/>
      <c r="F15" s="195">
        <f>SUM(F10:F13)</f>
        <v>0</v>
      </c>
    </row>
    <row r="16" spans="1:6" s="11" customFormat="1" ht="18.75" x14ac:dyDescent="0.3">
      <c r="A16" s="25"/>
      <c r="B16" s="95"/>
      <c r="C16" s="118"/>
      <c r="D16" s="151"/>
      <c r="E16" s="165"/>
      <c r="F16" s="196"/>
    </row>
    <row r="17" spans="1:6" s="11" customFormat="1" ht="18.75" x14ac:dyDescent="0.3">
      <c r="A17" s="86"/>
      <c r="B17" s="98" t="s">
        <v>146</v>
      </c>
      <c r="C17" s="120"/>
      <c r="D17" s="166" t="s">
        <v>10</v>
      </c>
      <c r="E17" s="166"/>
      <c r="F17" s="197">
        <f>SUM(F10:F12)*0.25</f>
        <v>0</v>
      </c>
    </row>
    <row r="18" spans="1:6" s="11" customFormat="1" ht="19.5" thickBot="1" x14ac:dyDescent="0.35">
      <c r="A18" s="87"/>
      <c r="B18" s="99"/>
      <c r="C18" s="121"/>
      <c r="D18" s="167"/>
      <c r="E18" s="168"/>
      <c r="F18" s="198"/>
    </row>
    <row r="19" spans="1:6" s="11" customFormat="1" ht="20.25" thickTop="1" thickBot="1" x14ac:dyDescent="0.35">
      <c r="A19" s="88"/>
      <c r="B19" s="100" t="s">
        <v>147</v>
      </c>
      <c r="C19" s="122"/>
      <c r="D19" s="169"/>
      <c r="E19" s="169"/>
      <c r="F19" s="199">
        <f>SUM(F15:F17)</f>
        <v>0</v>
      </c>
    </row>
    <row r="20" spans="1:6" ht="16.5" thickTop="1" x14ac:dyDescent="0.2"/>
  </sheetData>
  <sheetProtection selectLockedCells="1"/>
  <dataValidations count="1">
    <dataValidation operator="lessThan" allowBlank="1" showInputMessage="1" showErrorMessage="1" sqref="A1:XFD1048576"/>
  </dataValidations>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 xml:space="preserve">&amp;R&amp;"Calibri,Regular"&amp;P-1/&amp;N-1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B2F4520036CF4EA3999548D9AC73BD" ma:contentTypeVersion="9" ma:contentTypeDescription="Create a new document." ma:contentTypeScope="" ma:versionID="e47dc042ace8e93b0513bb56e0978998">
  <xsd:schema xmlns:xsd="http://www.w3.org/2001/XMLSchema" xmlns:xs="http://www.w3.org/2001/XMLSchema" xmlns:p="http://schemas.microsoft.com/office/2006/metadata/properties" xmlns:ns2="ea7aa60c-0ed7-4395-902d-b3de6e05fa4f" xmlns:ns3="3c470b74-11a0-4239-9214-1bb725a09585" targetNamespace="http://schemas.microsoft.com/office/2006/metadata/properties" ma:root="true" ma:fieldsID="650cd5546075edea8a2fd09b43588579" ns2:_="" ns3:_="">
    <xsd:import namespace="ea7aa60c-0ed7-4395-902d-b3de6e05fa4f"/>
    <xsd:import namespace="3c470b74-11a0-4239-9214-1bb725a095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7aa60c-0ed7-4395-902d-b3de6e05fa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470b74-11a0-4239-9214-1bb725a0958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97897-EF73-4B0C-A8AD-F6564E7C568D}">
  <ds:schemaRefs>
    <ds:schemaRef ds:uri="http://purl.org/dc/terms/"/>
    <ds:schemaRef ds:uri="3c470b74-11a0-4239-9214-1bb725a09585"/>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ea7aa60c-0ed7-4395-902d-b3de6e05fa4f"/>
    <ds:schemaRef ds:uri="http://www.w3.org/XML/1998/namespace"/>
    <ds:schemaRef ds:uri="http://purl.org/dc/dcmitype/"/>
  </ds:schemaRefs>
</ds:datastoreItem>
</file>

<file path=customXml/itemProps2.xml><?xml version="1.0" encoding="utf-8"?>
<ds:datastoreItem xmlns:ds="http://schemas.openxmlformats.org/officeDocument/2006/customXml" ds:itemID="{1A310E3C-6436-40C1-A879-338F5D9275E0}">
  <ds:schemaRefs>
    <ds:schemaRef ds:uri="http://schemas.microsoft.com/sharepoint/v3/contenttype/forms"/>
  </ds:schemaRefs>
</ds:datastoreItem>
</file>

<file path=customXml/itemProps3.xml><?xml version="1.0" encoding="utf-8"?>
<ds:datastoreItem xmlns:ds="http://schemas.openxmlformats.org/officeDocument/2006/customXml" ds:itemID="{F83CE85D-A432-43C9-B3C9-E0CF78F62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7aa60c-0ed7-4395-902d-b3de6e05fa4f"/>
    <ds:schemaRef ds:uri="3c470b74-11a0-4239-9214-1bb725a09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NASLOVNICA</vt:lpstr>
      <vt:lpstr>SADRŽAJ</vt:lpstr>
      <vt:lpstr>OPĆI I POSEBNI UVJETI GRAĐENJA</vt:lpstr>
      <vt:lpstr>OPĆI UVJETI_GRAĐ</vt:lpstr>
      <vt:lpstr>A_GRAĐ-OBRT</vt:lpstr>
      <vt:lpstr>B_INST</vt:lpstr>
      <vt:lpstr>REKAPITULACIJA</vt:lpstr>
      <vt:lpstr>'A_GRAĐ-OBRT'!Print_Area</vt:lpstr>
      <vt:lpstr>B_INST!Print_Area</vt:lpstr>
      <vt:lpstr>NASLOVNICA!Print_Area</vt:lpstr>
      <vt:lpstr>'OPĆI I POSEBNI UVJETI GRAĐENJA'!Print_Area</vt:lpstr>
      <vt:lpstr>'OPĆI UVJETI_GRAĐ'!Print_Area</vt:lpstr>
      <vt:lpstr>REKAPITULACIJA!Print_Area</vt:lpstr>
      <vt:lpstr>SADRŽAJ!Print_Area</vt:lpstr>
      <vt:lpstr>'A_GRAĐ-OBRT'!Print_Titles</vt:lpstr>
      <vt:lpstr>B_INST!Print_Titles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ARRAKIS d.o.o.</dc:creator>
  <cp:lastModifiedBy>ARRAKIS</cp:lastModifiedBy>
  <cp:lastPrinted>2024-04-02T13:38:39Z</cp:lastPrinted>
  <dcterms:created xsi:type="dcterms:W3CDTF">2006-08-07T06:01:52Z</dcterms:created>
  <dcterms:modified xsi:type="dcterms:W3CDTF">2025-05-14T08:05:20Z</dcterms:modified>
</cp:coreProperties>
</file>