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atarina\Desktop\Škola financije\Financijski plan 2026 (2027, 2028)\"/>
    </mc:Choice>
  </mc:AlternateContent>
  <bookViews>
    <workbookView xWindow="0" yWindow="0" windowWidth="28800" windowHeight="11700"/>
  </bookViews>
  <sheets>
    <sheet name="SAŽETAK EUR" sheetId="1" r:id="rId1"/>
    <sheet name=" Račun prihoda i rashoda" sheetId="3" r:id="rId2"/>
    <sheet name="Prihodi i rashodi- izvori fin" sheetId="8" r:id="rId3"/>
    <sheet name="Rashodi prema funkcijskoj kl" sheetId="5" r:id="rId4"/>
    <sheet name="Račun financ. prema ekon.kl." sheetId="6" r:id="rId5"/>
    <sheet name="POSEBNI DIO" sheetId="7" r:id="rId6"/>
    <sheet name="Rač.financ.prema izvorima" sheetId="9" r:id="rId7"/>
  </sheets>
  <definedNames>
    <definedName name="_xlnm._FilterDatabase" localSheetId="5" hidden="1">'POSEBNI DIO'!$A$5:$I$421</definedName>
    <definedName name="_xlnm.Print_Area" localSheetId="1">' Račun prihoda i rashoda'!$A$1:$I$78</definedName>
    <definedName name="_xlnm.Print_Area" localSheetId="5">'POSEBNI DIO'!$A$1:$N$509</definedName>
    <definedName name="_xlnm.Print_Area" localSheetId="4">'Račun financ. prema ekon.kl.'!$A$1:$I$19</definedName>
    <definedName name="_xlnm.Print_Area" localSheetId="3">'Rashodi prema funkcijskoj kl'!$A$1:$F$22</definedName>
    <definedName name="_xlnm.Print_Area" localSheetId="0">'SAŽETAK EUR'!$A$1:$J$40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27" i="3"/>
  <c r="E25" i="3"/>
  <c r="E24" i="3"/>
  <c r="E23" i="3"/>
  <c r="E21" i="3"/>
  <c r="E20" i="3"/>
  <c r="E19" i="3"/>
  <c r="E17" i="3"/>
  <c r="E13" i="3"/>
  <c r="I32" i="7"/>
  <c r="I31" i="7" s="1"/>
  <c r="I30" i="7" s="1"/>
  <c r="I29" i="7" s="1"/>
  <c r="H32" i="7"/>
  <c r="H31" i="7" s="1"/>
  <c r="H30" i="7" s="1"/>
  <c r="H29" i="7" s="1"/>
  <c r="G32" i="7"/>
  <c r="G31" i="7" s="1"/>
  <c r="G30" i="7" s="1"/>
  <c r="G29" i="7" s="1"/>
  <c r="F32" i="7"/>
  <c r="F31" i="7" s="1"/>
  <c r="F30" i="7" s="1"/>
  <c r="E32" i="7"/>
  <c r="E31" i="7" s="1"/>
  <c r="E30" i="7" s="1"/>
  <c r="E29" i="7" s="1"/>
  <c r="H381" i="7" l="1"/>
  <c r="H380" i="7" s="1"/>
  <c r="H379" i="7" s="1"/>
  <c r="I381" i="7"/>
  <c r="I380" i="7"/>
  <c r="G381" i="7"/>
  <c r="H355" i="7"/>
  <c r="I355" i="7"/>
  <c r="G355" i="7"/>
  <c r="F355" i="7"/>
  <c r="I442" i="7"/>
  <c r="I446" i="7"/>
  <c r="H442" i="7"/>
  <c r="H446" i="7"/>
  <c r="H430" i="7"/>
  <c r="H431" i="7"/>
  <c r="H432" i="7"/>
  <c r="H433" i="7"/>
  <c r="H434" i="7"/>
  <c r="H435" i="7"/>
  <c r="H429" i="7"/>
  <c r="I429" i="7"/>
  <c r="D47" i="8"/>
  <c r="D48" i="8" s="1"/>
  <c r="C47" i="8"/>
  <c r="C48" i="8" s="1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35" i="7"/>
  <c r="I434" i="7"/>
  <c r="I433" i="7"/>
  <c r="I432" i="7"/>
  <c r="I431" i="7"/>
  <c r="I430" i="7"/>
  <c r="I420" i="7"/>
  <c r="I419" i="7" s="1"/>
  <c r="I418" i="7" s="1"/>
  <c r="I416" i="7"/>
  <c r="I415" i="7" s="1"/>
  <c r="I414" i="7" s="1"/>
  <c r="I411" i="7"/>
  <c r="I409" i="7"/>
  <c r="I405" i="7"/>
  <c r="I404" i="7" s="1"/>
  <c r="I403" i="7" s="1"/>
  <c r="I400" i="7"/>
  <c r="I399" i="7" s="1"/>
  <c r="I396" i="7"/>
  <c r="I395" i="7" s="1"/>
  <c r="I392" i="7"/>
  <c r="I391" i="7" s="1"/>
  <c r="I390" i="7" s="1"/>
  <c r="I387" i="7"/>
  <c r="I386" i="7"/>
  <c r="I385" i="7" s="1"/>
  <c r="I379" i="7"/>
  <c r="I376" i="7"/>
  <c r="I375" i="7" s="1"/>
  <c r="I368" i="7"/>
  <c r="I367" i="7" s="1"/>
  <c r="I365" i="7"/>
  <c r="I363" i="7"/>
  <c r="I362" i="7" s="1"/>
  <c r="I361" i="7" s="1"/>
  <c r="I359" i="7"/>
  <c r="I358" i="7" s="1"/>
  <c r="I354" i="7"/>
  <c r="I347" i="7"/>
  <c r="I346" i="7"/>
  <c r="I345" i="7" s="1"/>
  <c r="I342" i="7"/>
  <c r="I341" i="7" s="1"/>
  <c r="I340" i="7" s="1"/>
  <c r="I336" i="7"/>
  <c r="I335" i="7" s="1"/>
  <c r="I334" i="7"/>
  <c r="I333" i="7"/>
  <c r="I332" i="7"/>
  <c r="I331" i="7" s="1"/>
  <c r="I326" i="7"/>
  <c r="I324" i="7"/>
  <c r="I321" i="7" s="1"/>
  <c r="I322" i="7"/>
  <c r="I317" i="7"/>
  <c r="I319" i="7" s="1"/>
  <c r="I311" i="7"/>
  <c r="I310" i="7" s="1"/>
  <c r="I307" i="7"/>
  <c r="I306" i="7" s="1"/>
  <c r="I305" i="7" s="1"/>
  <c r="I445" i="7" s="1"/>
  <c r="I20" i="3" s="1"/>
  <c r="I301" i="7"/>
  <c r="I300" i="7" s="1"/>
  <c r="I298" i="7"/>
  <c r="I277" i="7"/>
  <c r="I276" i="7" s="1"/>
  <c r="I273" i="7"/>
  <c r="I272" i="7" s="1"/>
  <c r="I270" i="7"/>
  <c r="I264" i="7"/>
  <c r="I263" i="7" s="1"/>
  <c r="I257" i="7"/>
  <c r="I256" i="7" s="1"/>
  <c r="I253" i="7"/>
  <c r="I250" i="7" s="1"/>
  <c r="I236" i="7"/>
  <c r="I230" i="7"/>
  <c r="I229" i="7" s="1"/>
  <c r="I228" i="7" s="1"/>
  <c r="I226" i="7"/>
  <c r="I225" i="7" s="1"/>
  <c r="I224" i="7" s="1"/>
  <c r="I223" i="7" s="1"/>
  <c r="I222" i="7" s="1"/>
  <c r="I220" i="7"/>
  <c r="I219" i="7" s="1"/>
  <c r="I218" i="7" s="1"/>
  <c r="I217" i="7" s="1"/>
  <c r="I215" i="7"/>
  <c r="I214" i="7" s="1"/>
  <c r="I213" i="7" s="1"/>
  <c r="I212" i="7" s="1"/>
  <c r="I208" i="7"/>
  <c r="I207" i="7" s="1"/>
  <c r="I206" i="7" s="1"/>
  <c r="I205" i="7" s="1"/>
  <c r="I203" i="7"/>
  <c r="I202" i="7"/>
  <c r="I201" i="7" s="1"/>
  <c r="I200" i="7" s="1"/>
  <c r="I196" i="7"/>
  <c r="I192" i="7"/>
  <c r="I187" i="7"/>
  <c r="I183" i="7"/>
  <c r="I182" i="7"/>
  <c r="I181" i="7" s="1"/>
  <c r="I175" i="7"/>
  <c r="I171" i="7"/>
  <c r="I163" i="7"/>
  <c r="I50" i="3" s="1"/>
  <c r="I159" i="7"/>
  <c r="I40" i="3" s="1"/>
  <c r="I152" i="7"/>
  <c r="I148" i="7"/>
  <c r="I141" i="7"/>
  <c r="I137" i="7"/>
  <c r="I131" i="7"/>
  <c r="I127" i="7"/>
  <c r="I122" i="7"/>
  <c r="I118" i="7"/>
  <c r="I112" i="7"/>
  <c r="I111" i="7" s="1"/>
  <c r="I110" i="7" s="1"/>
  <c r="I109" i="7" s="1"/>
  <c r="I107" i="7"/>
  <c r="I106" i="7" s="1"/>
  <c r="I105" i="7" s="1"/>
  <c r="I104" i="7" s="1"/>
  <c r="I101" i="7"/>
  <c r="I100" i="7" s="1"/>
  <c r="I99" i="7" s="1"/>
  <c r="I98" i="7" s="1"/>
  <c r="I96" i="7"/>
  <c r="I95" i="7" s="1"/>
  <c r="I86" i="7"/>
  <c r="I85" i="7" s="1"/>
  <c r="I74" i="7"/>
  <c r="I73" i="7" s="1"/>
  <c r="I72" i="7" s="1"/>
  <c r="I71" i="7" s="1"/>
  <c r="I69" i="7"/>
  <c r="I48" i="7" s="1"/>
  <c r="I47" i="7" s="1"/>
  <c r="I49" i="7"/>
  <c r="I43" i="7"/>
  <c r="I42" i="7" s="1"/>
  <c r="I41" i="7" s="1"/>
  <c r="I40" i="7" s="1"/>
  <c r="I38" i="7"/>
  <c r="I37" i="7" s="1"/>
  <c r="I36" i="7" s="1"/>
  <c r="I35" i="7" s="1"/>
  <c r="I34" i="7" s="1"/>
  <c r="I27" i="7"/>
  <c r="I26" i="7" s="1"/>
  <c r="I25" i="7" s="1"/>
  <c r="I23" i="7"/>
  <c r="I22" i="7" s="1"/>
  <c r="I21" i="7" s="1"/>
  <c r="I20" i="7" s="1"/>
  <c r="I19" i="7" s="1"/>
  <c r="I16" i="7"/>
  <c r="I15" i="7"/>
  <c r="I14" i="7" s="1"/>
  <c r="I13" i="7" s="1"/>
  <c r="I12" i="7" s="1"/>
  <c r="I10" i="7"/>
  <c r="I9" i="7" s="1"/>
  <c r="I8" i="7" s="1"/>
  <c r="I7" i="7" s="1"/>
  <c r="I6" i="7" s="1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20" i="7"/>
  <c r="H419" i="7" s="1"/>
  <c r="H418" i="7" s="1"/>
  <c r="H416" i="7"/>
  <c r="H415" i="7" s="1"/>
  <c r="H414" i="7" s="1"/>
  <c r="H411" i="7"/>
  <c r="H409" i="7"/>
  <c r="H408" i="7" s="1"/>
  <c r="H407" i="7" s="1"/>
  <c r="H405" i="7"/>
  <c r="H404" i="7" s="1"/>
  <c r="H403" i="7" s="1"/>
  <c r="H400" i="7"/>
  <c r="H399" i="7" s="1"/>
  <c r="H396" i="7"/>
  <c r="H395" i="7" s="1"/>
  <c r="H392" i="7"/>
  <c r="H391" i="7" s="1"/>
  <c r="H390" i="7" s="1"/>
  <c r="H387" i="7"/>
  <c r="H386" i="7"/>
  <c r="H385" i="7" s="1"/>
  <c r="H376" i="7"/>
  <c r="H375" i="7" s="1"/>
  <c r="H368" i="7"/>
  <c r="H367" i="7" s="1"/>
  <c r="H365" i="7"/>
  <c r="H363" i="7"/>
  <c r="H362" i="7" s="1"/>
  <c r="H361" i="7" s="1"/>
  <c r="H359" i="7"/>
  <c r="H358" i="7" s="1"/>
  <c r="H354" i="7"/>
  <c r="H347" i="7"/>
  <c r="H346" i="7"/>
  <c r="H345" i="7" s="1"/>
  <c r="H342" i="7"/>
  <c r="H341" i="7" s="1"/>
  <c r="H340" i="7" s="1"/>
  <c r="H336" i="7"/>
  <c r="H335" i="7" s="1"/>
  <c r="H334" i="7"/>
  <c r="H333" i="7"/>
  <c r="H332" i="7"/>
  <c r="H331" i="7" s="1"/>
  <c r="H326" i="7"/>
  <c r="H324" i="7"/>
  <c r="H321" i="7" s="1"/>
  <c r="H322" i="7"/>
  <c r="H317" i="7"/>
  <c r="H319" i="7" s="1"/>
  <c r="H311" i="7"/>
  <c r="H310" i="7" s="1"/>
  <c r="H307" i="7"/>
  <c r="H306" i="7" s="1"/>
  <c r="H305" i="7" s="1"/>
  <c r="H445" i="7" s="1"/>
  <c r="H20" i="3" s="1"/>
  <c r="H301" i="7"/>
  <c r="H300" i="7" s="1"/>
  <c r="H298" i="7"/>
  <c r="H277" i="7"/>
  <c r="H273" i="7"/>
  <c r="H272" i="7" s="1"/>
  <c r="H270" i="7"/>
  <c r="H264" i="7"/>
  <c r="H263" i="7" s="1"/>
  <c r="H257" i="7"/>
  <c r="H256" i="7" s="1"/>
  <c r="H253" i="7"/>
  <c r="H250" i="7" s="1"/>
  <c r="H236" i="7"/>
  <c r="H230" i="7"/>
  <c r="H229" i="7" s="1"/>
  <c r="H228" i="7" s="1"/>
  <c r="H226" i="7"/>
  <c r="H225" i="7" s="1"/>
  <c r="H224" i="7" s="1"/>
  <c r="H223" i="7" s="1"/>
  <c r="H222" i="7" s="1"/>
  <c r="H220" i="7"/>
  <c r="H219" i="7"/>
  <c r="H218" i="7" s="1"/>
  <c r="H217" i="7" s="1"/>
  <c r="H215" i="7"/>
  <c r="H214" i="7" s="1"/>
  <c r="H213" i="7" s="1"/>
  <c r="H212" i="7" s="1"/>
  <c r="H208" i="7"/>
  <c r="H207" i="7" s="1"/>
  <c r="H206" i="7" s="1"/>
  <c r="H205" i="7" s="1"/>
  <c r="H203" i="7"/>
  <c r="H202" i="7" s="1"/>
  <c r="H201" i="7" s="1"/>
  <c r="H200" i="7" s="1"/>
  <c r="H196" i="7"/>
  <c r="H192" i="7"/>
  <c r="H187" i="7"/>
  <c r="H183" i="7"/>
  <c r="H182" i="7" s="1"/>
  <c r="H181" i="7" s="1"/>
  <c r="H175" i="7"/>
  <c r="H171" i="7"/>
  <c r="H170" i="7" s="1"/>
  <c r="H169" i="7" s="1"/>
  <c r="H163" i="7"/>
  <c r="H50" i="3" s="1"/>
  <c r="H159" i="7"/>
  <c r="H152" i="7"/>
  <c r="H148" i="7"/>
  <c r="H141" i="7"/>
  <c r="H137" i="7"/>
  <c r="H131" i="7"/>
  <c r="H44" i="3" s="1"/>
  <c r="H127" i="7"/>
  <c r="H122" i="7"/>
  <c r="H118" i="7"/>
  <c r="H112" i="7"/>
  <c r="H111" i="7" s="1"/>
  <c r="H110" i="7" s="1"/>
  <c r="H109" i="7" s="1"/>
  <c r="H107" i="7"/>
  <c r="H106" i="7" s="1"/>
  <c r="H105" i="7" s="1"/>
  <c r="H104" i="7" s="1"/>
  <c r="H101" i="7"/>
  <c r="H100" i="7" s="1"/>
  <c r="H99" i="7" s="1"/>
  <c r="H98" i="7" s="1"/>
  <c r="H96" i="7"/>
  <c r="H95" i="7" s="1"/>
  <c r="H86" i="7"/>
  <c r="H85" i="7" s="1"/>
  <c r="H74" i="7"/>
  <c r="H73" i="7" s="1"/>
  <c r="H72" i="7" s="1"/>
  <c r="H71" i="7" s="1"/>
  <c r="H69" i="7"/>
  <c r="H49" i="7"/>
  <c r="H48" i="7" s="1"/>
  <c r="H47" i="7" s="1"/>
  <c r="H43" i="7"/>
  <c r="H42" i="7" s="1"/>
  <c r="H41" i="7" s="1"/>
  <c r="H40" i="7" s="1"/>
  <c r="H38" i="7"/>
  <c r="H37" i="7" s="1"/>
  <c r="H36" i="7" s="1"/>
  <c r="H35" i="7" s="1"/>
  <c r="H34" i="7" s="1"/>
  <c r="H27" i="7"/>
  <c r="H26" i="7" s="1"/>
  <c r="H25" i="7" s="1"/>
  <c r="H23" i="7"/>
  <c r="H22" i="7" s="1"/>
  <c r="H21" i="7" s="1"/>
  <c r="H20" i="7" s="1"/>
  <c r="H19" i="7" s="1"/>
  <c r="H16" i="7"/>
  <c r="H10" i="7"/>
  <c r="H9" i="7" s="1"/>
  <c r="H8" i="7" s="1"/>
  <c r="H7" i="7" s="1"/>
  <c r="H6" i="7" s="1"/>
  <c r="G317" i="7"/>
  <c r="G175" i="7"/>
  <c r="F175" i="7"/>
  <c r="E175" i="7"/>
  <c r="G171" i="7"/>
  <c r="G170" i="7" s="1"/>
  <c r="G169" i="7" s="1"/>
  <c r="F171" i="7"/>
  <c r="E171" i="7"/>
  <c r="G137" i="7"/>
  <c r="G141" i="7"/>
  <c r="F163" i="7"/>
  <c r="F50" i="3" s="1"/>
  <c r="E163" i="7"/>
  <c r="G159" i="7"/>
  <c r="G40" i="3" s="1"/>
  <c r="E159" i="7"/>
  <c r="H276" i="7" l="1"/>
  <c r="H66" i="3"/>
  <c r="I44" i="3"/>
  <c r="H136" i="7"/>
  <c r="H135" i="7" s="1"/>
  <c r="H38" i="3"/>
  <c r="I66" i="3"/>
  <c r="H42" i="3"/>
  <c r="H394" i="7"/>
  <c r="H389" i="7" s="1"/>
  <c r="I394" i="7"/>
  <c r="H117" i="7"/>
  <c r="H116" i="7" s="1"/>
  <c r="I378" i="7"/>
  <c r="I126" i="7"/>
  <c r="I125" i="7" s="1"/>
  <c r="I339" i="7"/>
  <c r="H126" i="7"/>
  <c r="H125" i="7" s="1"/>
  <c r="H158" i="7"/>
  <c r="H157" i="7" s="1"/>
  <c r="F47" i="8" s="1"/>
  <c r="F46" i="8" s="1"/>
  <c r="F48" i="8" s="1"/>
  <c r="H15" i="7"/>
  <c r="H14" i="7" s="1"/>
  <c r="H13" i="7" s="1"/>
  <c r="H12" i="7" s="1"/>
  <c r="I42" i="3"/>
  <c r="I136" i="7"/>
  <c r="I135" i="7" s="1"/>
  <c r="H448" i="7"/>
  <c r="H28" i="3" s="1"/>
  <c r="H46" i="7"/>
  <c r="H45" i="7" s="1"/>
  <c r="H438" i="7"/>
  <c r="H23" i="3" s="1"/>
  <c r="I46" i="7"/>
  <c r="I45" i="7" s="1"/>
  <c r="I438" i="7"/>
  <c r="I23" i="3" s="1"/>
  <c r="H378" i="7"/>
  <c r="H147" i="7"/>
  <c r="H146" i="7" s="1"/>
  <c r="H447" i="7" s="1"/>
  <c r="H353" i="7"/>
  <c r="H366" i="7"/>
  <c r="I38" i="3"/>
  <c r="I389" i="7"/>
  <c r="I117" i="7"/>
  <c r="I116" i="7" s="1"/>
  <c r="I170" i="7"/>
  <c r="I169" i="7" s="1"/>
  <c r="I191" i="7"/>
  <c r="I190" i="7" s="1"/>
  <c r="I180" i="7" s="1"/>
  <c r="I235" i="7"/>
  <c r="I234" i="7" s="1"/>
  <c r="I408" i="7"/>
  <c r="I407" i="7" s="1"/>
  <c r="I402" i="7" s="1"/>
  <c r="I437" i="7"/>
  <c r="I37" i="3"/>
  <c r="H437" i="7"/>
  <c r="H25" i="3" s="1"/>
  <c r="I147" i="7"/>
  <c r="I146" i="7" s="1"/>
  <c r="I447" i="7" s="1"/>
  <c r="I353" i="7"/>
  <c r="I352" i="7" s="1"/>
  <c r="I366" i="7"/>
  <c r="H37" i="3"/>
  <c r="H40" i="3"/>
  <c r="H191" i="7"/>
  <c r="H190" i="7" s="1"/>
  <c r="H440" i="7" s="1"/>
  <c r="I158" i="7"/>
  <c r="I157" i="7" s="1"/>
  <c r="H436" i="7"/>
  <c r="I436" i="7"/>
  <c r="I84" i="7"/>
  <c r="I83" i="7"/>
  <c r="I275" i="7"/>
  <c r="I330" i="7"/>
  <c r="I329" i="7" s="1"/>
  <c r="I328" i="7" s="1"/>
  <c r="I94" i="7"/>
  <c r="I93" i="7"/>
  <c r="I413" i="7"/>
  <c r="I199" i="7"/>
  <c r="I262" i="7"/>
  <c r="I316" i="7"/>
  <c r="I315" i="7" s="1"/>
  <c r="I314" i="7" s="1"/>
  <c r="I313" i="7" s="1"/>
  <c r="H275" i="7"/>
  <c r="H444" i="7" s="1"/>
  <c r="F35" i="8" s="1"/>
  <c r="H330" i="7"/>
  <c r="H329" i="7" s="1"/>
  <c r="H328" i="7" s="1"/>
  <c r="H94" i="7"/>
  <c r="H93" i="7"/>
  <c r="H413" i="7"/>
  <c r="H199" i="7"/>
  <c r="H262" i="7"/>
  <c r="H443" i="7" s="1"/>
  <c r="H17" i="3" s="1"/>
  <c r="H402" i="7"/>
  <c r="H339" i="7"/>
  <c r="H235" i="7"/>
  <c r="H234" i="7" s="1"/>
  <c r="H84" i="7"/>
  <c r="H439" i="7" s="1"/>
  <c r="H24" i="3" s="1"/>
  <c r="H83" i="7"/>
  <c r="H316" i="7"/>
  <c r="H315" i="7" s="1"/>
  <c r="H314" i="7" s="1"/>
  <c r="H313" i="7" s="1"/>
  <c r="F170" i="7"/>
  <c r="F169" i="7" s="1"/>
  <c r="E170" i="7"/>
  <c r="E169" i="7" s="1"/>
  <c r="E158" i="7"/>
  <c r="E157" i="7" s="1"/>
  <c r="E448" i="7" s="1"/>
  <c r="F159" i="7"/>
  <c r="G163" i="7"/>
  <c r="I168" i="7" l="1"/>
  <c r="H134" i="7"/>
  <c r="H352" i="7"/>
  <c r="I439" i="7"/>
  <c r="I24" i="3" s="1"/>
  <c r="I134" i="7"/>
  <c r="H115" i="7"/>
  <c r="I115" i="7"/>
  <c r="H26" i="3"/>
  <c r="H22" i="3" s="1"/>
  <c r="F19" i="8"/>
  <c r="F158" i="7"/>
  <c r="F157" i="7" s="1"/>
  <c r="F448" i="7" s="1"/>
  <c r="F28" i="3" s="1"/>
  <c r="F40" i="3"/>
  <c r="H180" i="7"/>
  <c r="H168" i="7" s="1"/>
  <c r="I233" i="7"/>
  <c r="I232" i="7" s="1"/>
  <c r="I443" i="7"/>
  <c r="I17" i="3" s="1"/>
  <c r="H13" i="3"/>
  <c r="G47" i="8"/>
  <c r="G46" i="8" s="1"/>
  <c r="G48" i="8" s="1"/>
  <c r="I448" i="7"/>
  <c r="I28" i="3" s="1"/>
  <c r="I441" i="7"/>
  <c r="I19" i="3" s="1"/>
  <c r="I440" i="7"/>
  <c r="I26" i="3" s="1"/>
  <c r="G158" i="7"/>
  <c r="G157" i="7" s="1"/>
  <c r="G50" i="3"/>
  <c r="H441" i="7"/>
  <c r="I444" i="7"/>
  <c r="I13" i="3" s="1"/>
  <c r="I25" i="3"/>
  <c r="F11" i="8"/>
  <c r="H82" i="7"/>
  <c r="H81" i="7" s="1"/>
  <c r="H233" i="7"/>
  <c r="H232" i="7" s="1"/>
  <c r="I82" i="7" l="1"/>
  <c r="I81" i="7" s="1"/>
  <c r="I4" i="7" s="1"/>
  <c r="H4" i="7"/>
  <c r="H449" i="7"/>
  <c r="H19" i="3"/>
  <c r="I22" i="3"/>
  <c r="I449" i="7"/>
  <c r="G448" i="7"/>
  <c r="G28" i="3" s="1"/>
  <c r="E47" i="8"/>
  <c r="E46" i="8" s="1"/>
  <c r="E48" i="8" s="1"/>
  <c r="E63" i="3"/>
  <c r="F21" i="3"/>
  <c r="G112" i="7"/>
  <c r="G336" i="7" l="1"/>
  <c r="G335" i="7" s="1"/>
  <c r="G334" i="7"/>
  <c r="G333" i="7"/>
  <c r="G332" i="7"/>
  <c r="E141" i="7" l="1"/>
  <c r="E355" i="7"/>
  <c r="F236" i="7"/>
  <c r="E250" i="7"/>
  <c r="E236" i="7"/>
  <c r="E152" i="7"/>
  <c r="J82" i="7"/>
  <c r="J81" i="7" s="1"/>
  <c r="E49" i="7"/>
  <c r="G43" i="7"/>
  <c r="G42" i="7" s="1"/>
  <c r="G41" i="7" s="1"/>
  <c r="G40" i="7" s="1"/>
  <c r="F43" i="7"/>
  <c r="F42" i="7" s="1"/>
  <c r="F41" i="7" s="1"/>
  <c r="E43" i="7"/>
  <c r="E42" i="7" s="1"/>
  <c r="E41" i="7" s="1"/>
  <c r="F40" i="7" l="1"/>
  <c r="E40" i="7"/>
  <c r="F411" i="7"/>
  <c r="F63" i="3" s="1"/>
  <c r="F112" i="7"/>
  <c r="F208" i="7"/>
  <c r="F140" i="7"/>
  <c r="E416" i="7"/>
  <c r="E415" i="7" s="1"/>
  <c r="E414" i="7" s="1"/>
  <c r="F420" i="7"/>
  <c r="F419" i="7" s="1"/>
  <c r="F418" i="7" s="1"/>
  <c r="G420" i="7"/>
  <c r="G419" i="7" s="1"/>
  <c r="G418" i="7" s="1"/>
  <c r="E420" i="7"/>
  <c r="E419" i="7" s="1"/>
  <c r="E418" i="7" s="1"/>
  <c r="G416" i="7"/>
  <c r="G415" i="7" s="1"/>
  <c r="G414" i="7" s="1"/>
  <c r="F416" i="7"/>
  <c r="F415" i="7" s="1"/>
  <c r="F414" i="7" s="1"/>
  <c r="F152" i="7" l="1"/>
  <c r="F141" i="7"/>
  <c r="E413" i="7"/>
  <c r="E387" i="7"/>
  <c r="E386" i="7"/>
  <c r="E385" i="7" s="1"/>
  <c r="G387" i="7"/>
  <c r="F387" i="7"/>
  <c r="G386" i="7"/>
  <c r="G385" i="7" s="1"/>
  <c r="F386" i="7"/>
  <c r="F385" i="7" s="1"/>
  <c r="G380" i="7"/>
  <c r="G379" i="7" s="1"/>
  <c r="F381" i="7"/>
  <c r="F380" i="7" s="1"/>
  <c r="F379" i="7" s="1"/>
  <c r="E381" i="7"/>
  <c r="E380" i="7" s="1"/>
  <c r="E379" i="7" s="1"/>
  <c r="F342" i="7"/>
  <c r="F341" i="7" s="1"/>
  <c r="F340" i="7" s="1"/>
  <c r="G342" i="7"/>
  <c r="G341" i="7" s="1"/>
  <c r="G340" i="7" s="1"/>
  <c r="E342" i="7"/>
  <c r="E341" i="7" s="1"/>
  <c r="E340" i="7" s="1"/>
  <c r="F347" i="7"/>
  <c r="F346" i="7"/>
  <c r="F345" i="7" s="1"/>
  <c r="G346" i="7"/>
  <c r="G345" i="7" s="1"/>
  <c r="E346" i="7"/>
  <c r="E345" i="7" s="1"/>
  <c r="G347" i="7"/>
  <c r="E347" i="7"/>
  <c r="E378" i="7" l="1"/>
  <c r="G339" i="7"/>
  <c r="F339" i="7"/>
  <c r="F378" i="7"/>
  <c r="G378" i="7"/>
  <c r="E339" i="7"/>
  <c r="J26" i="1"/>
  <c r="I21" i="3"/>
  <c r="H21" i="3"/>
  <c r="G21" i="3"/>
  <c r="F28" i="8" l="1"/>
  <c r="G28" i="8"/>
  <c r="H63" i="3"/>
  <c r="I63" i="3"/>
  <c r="G411" i="7"/>
  <c r="G236" i="7"/>
  <c r="G324" i="7"/>
  <c r="G322" i="7"/>
  <c r="G319" i="7"/>
  <c r="F335" i="7"/>
  <c r="E335" i="7"/>
  <c r="F331" i="7"/>
  <c r="E331" i="7"/>
  <c r="G365" i="7"/>
  <c r="E330" i="7" l="1"/>
  <c r="E329" i="7" s="1"/>
  <c r="F330" i="7"/>
  <c r="F329" i="7" s="1"/>
  <c r="F328" i="7" s="1"/>
  <c r="G63" i="3"/>
  <c r="G331" i="7"/>
  <c r="G330" i="7" s="1"/>
  <c r="G329" i="7" s="1"/>
  <c r="G328" i="7" s="1"/>
  <c r="G152" i="7" l="1"/>
  <c r="F316" i="7"/>
  <c r="F39" i="3" s="1"/>
  <c r="G27" i="7"/>
  <c r="F27" i="7"/>
  <c r="F72" i="3" s="1"/>
  <c r="E27" i="7"/>
  <c r="G311" i="7"/>
  <c r="I73" i="3"/>
  <c r="E311" i="7"/>
  <c r="E73" i="3" s="1"/>
  <c r="F311" i="7"/>
  <c r="F73" i="3" s="1"/>
  <c r="G307" i="7"/>
  <c r="G49" i="3" s="1"/>
  <c r="H49" i="3"/>
  <c r="I49" i="3"/>
  <c r="E307" i="7"/>
  <c r="E49" i="3" s="1"/>
  <c r="F307" i="7"/>
  <c r="F49" i="3" s="1"/>
  <c r="E53" i="3"/>
  <c r="E26" i="7" l="1"/>
  <c r="E25" i="7" s="1"/>
  <c r="E72" i="3"/>
  <c r="F26" i="7"/>
  <c r="F25" i="7" s="1"/>
  <c r="F310" i="7"/>
  <c r="H73" i="3"/>
  <c r="G26" i="7"/>
  <c r="G25" i="7" s="1"/>
  <c r="G72" i="3"/>
  <c r="G310" i="7"/>
  <c r="G73" i="3"/>
  <c r="H72" i="3"/>
  <c r="I72" i="3"/>
  <c r="E310" i="7"/>
  <c r="E28" i="8" l="1"/>
  <c r="D28" i="8"/>
  <c r="C28" i="8"/>
  <c r="K10" i="8"/>
  <c r="K6" i="8"/>
  <c r="F270" i="7" l="1"/>
  <c r="F62" i="3" s="1"/>
  <c r="G270" i="7"/>
  <c r="G62" i="3" s="1"/>
  <c r="H62" i="3"/>
  <c r="I62" i="3"/>
  <c r="E270" i="7"/>
  <c r="E62" i="3" s="1"/>
  <c r="E257" i="7"/>
  <c r="E253" i="7"/>
  <c r="E61" i="3" s="1"/>
  <c r="E203" i="7"/>
  <c r="E202" i="7" s="1"/>
  <c r="E201" i="7" s="1"/>
  <c r="E200" i="7" s="1"/>
  <c r="G203" i="7"/>
  <c r="G202" i="7" s="1"/>
  <c r="G201" i="7" s="1"/>
  <c r="F203" i="7"/>
  <c r="F202" i="7" s="1"/>
  <c r="F201" i="7" s="1"/>
  <c r="F200" i="7" s="1"/>
  <c r="E112" i="7"/>
  <c r="G96" i="7"/>
  <c r="G95" i="7" s="1"/>
  <c r="F96" i="7"/>
  <c r="F95" i="7" s="1"/>
  <c r="E96" i="7"/>
  <c r="E95" i="7" s="1"/>
  <c r="E93" i="7" s="1"/>
  <c r="E23" i="7"/>
  <c r="G23" i="7"/>
  <c r="F23" i="7"/>
  <c r="E17" i="7"/>
  <c r="E16" i="7" s="1"/>
  <c r="G16" i="7"/>
  <c r="F16" i="7"/>
  <c r="E60" i="3" l="1"/>
  <c r="E235" i="7"/>
  <c r="G22" i="7"/>
  <c r="G21" i="7" s="1"/>
  <c r="G20" i="7" s="1"/>
  <c r="G19" i="7" s="1"/>
  <c r="G200" i="7"/>
  <c r="E15" i="7"/>
  <c r="E14" i="7" s="1"/>
  <c r="E13" i="7" s="1"/>
  <c r="E12" i="7" s="1"/>
  <c r="F22" i="7"/>
  <c r="F21" i="7" s="1"/>
  <c r="F15" i="7"/>
  <c r="F14" i="7" s="1"/>
  <c r="F13" i="7" s="1"/>
  <c r="F12" i="7" s="1"/>
  <c r="G15" i="7"/>
  <c r="G14" i="7" s="1"/>
  <c r="G13" i="7" s="1"/>
  <c r="G12" i="7" s="1"/>
  <c r="E22" i="7"/>
  <c r="E21" i="7" s="1"/>
  <c r="E20" i="7" s="1"/>
  <c r="E19" i="7" s="1"/>
  <c r="G93" i="7"/>
  <c r="G94" i="7"/>
  <c r="F93" i="7"/>
  <c r="F94" i="7"/>
  <c r="E94" i="7"/>
  <c r="F20" i="7" l="1"/>
  <c r="F19" i="7" s="1"/>
  <c r="G500" i="7"/>
  <c r="G488" i="7"/>
  <c r="G498" i="7"/>
  <c r="G496" i="7"/>
  <c r="G491" i="7"/>
  <c r="G477" i="7"/>
  <c r="G473" i="7"/>
  <c r="G499" i="7"/>
  <c r="G497" i="7"/>
  <c r="G495" i="7"/>
  <c r="G493" i="7"/>
  <c r="G492" i="7"/>
  <c r="G490" i="7"/>
  <c r="G486" i="7"/>
  <c r="G485" i="7"/>
  <c r="G484" i="7"/>
  <c r="G483" i="7"/>
  <c r="G482" i="7"/>
  <c r="G481" i="7"/>
  <c r="G480" i="7"/>
  <c r="G479" i="7"/>
  <c r="G478" i="7"/>
  <c r="G476" i="7"/>
  <c r="G475" i="7"/>
  <c r="G474" i="7"/>
  <c r="G472" i="7"/>
  <c r="G470" i="7"/>
  <c r="G469" i="7"/>
  <c r="G468" i="7"/>
  <c r="K468" i="7" l="1"/>
  <c r="G409" i="7"/>
  <c r="G408" i="7" s="1"/>
  <c r="G407" i="7" s="1"/>
  <c r="F409" i="7"/>
  <c r="F408" i="7" s="1"/>
  <c r="F407" i="7" s="1"/>
  <c r="E409" i="7"/>
  <c r="E408" i="7" s="1"/>
  <c r="E407" i="7" s="1"/>
  <c r="G405" i="7"/>
  <c r="G404" i="7" s="1"/>
  <c r="G403" i="7" s="1"/>
  <c r="F405" i="7"/>
  <c r="F404" i="7" s="1"/>
  <c r="F403" i="7" s="1"/>
  <c r="E405" i="7"/>
  <c r="E404" i="7" s="1"/>
  <c r="E403" i="7" s="1"/>
  <c r="G43" i="8"/>
  <c r="G44" i="8" s="1"/>
  <c r="F43" i="8"/>
  <c r="F44" i="8" s="1"/>
  <c r="G487" i="7"/>
  <c r="G471" i="7"/>
  <c r="G489" i="7"/>
  <c r="G494" i="7"/>
  <c r="G467" i="7" l="1"/>
  <c r="F402" i="7"/>
  <c r="E402" i="7"/>
  <c r="G402" i="7"/>
  <c r="G148" i="7"/>
  <c r="G118" i="7"/>
  <c r="F111" i="7"/>
  <c r="G111" i="7"/>
  <c r="F107" i="7"/>
  <c r="G107" i="7"/>
  <c r="F392" i="7" l="1"/>
  <c r="F391" i="7" s="1"/>
  <c r="F390" i="7" s="1"/>
  <c r="G392" i="7"/>
  <c r="G391" i="7" s="1"/>
  <c r="G390" i="7" s="1"/>
  <c r="E392" i="7"/>
  <c r="F400" i="7"/>
  <c r="F399" i="7" s="1"/>
  <c r="G400" i="7"/>
  <c r="G399" i="7" s="1"/>
  <c r="F396" i="7"/>
  <c r="F395" i="7" s="1"/>
  <c r="G396" i="7"/>
  <c r="G395" i="7" s="1"/>
  <c r="F376" i="7"/>
  <c r="F375" i="7" s="1"/>
  <c r="G376" i="7"/>
  <c r="G375" i="7" s="1"/>
  <c r="F368" i="7"/>
  <c r="F367" i="7" s="1"/>
  <c r="G368" i="7"/>
  <c r="G367" i="7" s="1"/>
  <c r="F363" i="7"/>
  <c r="G363" i="7"/>
  <c r="F359" i="7"/>
  <c r="F358" i="7" s="1"/>
  <c r="G359" i="7"/>
  <c r="G358" i="7" s="1"/>
  <c r="E359" i="7"/>
  <c r="E68" i="3" s="1"/>
  <c r="F326" i="7"/>
  <c r="G326" i="7"/>
  <c r="F321" i="7"/>
  <c r="G321" i="7"/>
  <c r="G316" i="7"/>
  <c r="G39" i="3" s="1"/>
  <c r="H39" i="3"/>
  <c r="H36" i="3" s="1"/>
  <c r="I39" i="3"/>
  <c r="I36" i="3" s="1"/>
  <c r="G306" i="7"/>
  <c r="F301" i="7"/>
  <c r="G301" i="7"/>
  <c r="F298" i="7"/>
  <c r="G298" i="7"/>
  <c r="F273" i="7"/>
  <c r="F69" i="3" s="1"/>
  <c r="G273" i="7"/>
  <c r="F277" i="7"/>
  <c r="G277" i="7"/>
  <c r="F264" i="7"/>
  <c r="G264" i="7"/>
  <c r="F257" i="7"/>
  <c r="G257" i="7"/>
  <c r="F253" i="7"/>
  <c r="F61" i="3" s="1"/>
  <c r="F60" i="3" s="1"/>
  <c r="G253" i="7"/>
  <c r="H61" i="3"/>
  <c r="H60" i="3" s="1"/>
  <c r="I61" i="3"/>
  <c r="I60" i="3" s="1"/>
  <c r="F230" i="7"/>
  <c r="F229" i="7" s="1"/>
  <c r="F228" i="7" s="1"/>
  <c r="G230" i="7"/>
  <c r="G229" i="7" s="1"/>
  <c r="G228" i="7" s="1"/>
  <c r="E230" i="7"/>
  <c r="E229" i="7" s="1"/>
  <c r="E228" i="7" s="1"/>
  <c r="F226" i="7"/>
  <c r="F225" i="7" s="1"/>
  <c r="F224" i="7" s="1"/>
  <c r="F223" i="7" s="1"/>
  <c r="F222" i="7" s="1"/>
  <c r="G226" i="7"/>
  <c r="G225" i="7" s="1"/>
  <c r="G224" i="7" s="1"/>
  <c r="G223" i="7" s="1"/>
  <c r="G222" i="7" s="1"/>
  <c r="F220" i="7"/>
  <c r="F219" i="7" s="1"/>
  <c r="F218" i="7" s="1"/>
  <c r="F217" i="7" s="1"/>
  <c r="G220" i="7"/>
  <c r="G219" i="7" s="1"/>
  <c r="G218" i="7" s="1"/>
  <c r="G217" i="7" s="1"/>
  <c r="F215" i="7"/>
  <c r="G215" i="7"/>
  <c r="G75" i="3" s="1"/>
  <c r="H75" i="3"/>
  <c r="I75" i="3"/>
  <c r="F207" i="7"/>
  <c r="F206" i="7" s="1"/>
  <c r="F205" i="7" s="1"/>
  <c r="G208" i="7"/>
  <c r="G207" i="7" s="1"/>
  <c r="G206" i="7" s="1"/>
  <c r="F192" i="7"/>
  <c r="G192" i="7"/>
  <c r="F196" i="7"/>
  <c r="G196" i="7"/>
  <c r="E196" i="7"/>
  <c r="E192" i="7"/>
  <c r="F183" i="7"/>
  <c r="G183" i="7"/>
  <c r="G37" i="3" s="1"/>
  <c r="F187" i="7"/>
  <c r="G187" i="7"/>
  <c r="E187" i="7"/>
  <c r="E183" i="7"/>
  <c r="F148" i="7"/>
  <c r="G147" i="7"/>
  <c r="E148" i="7"/>
  <c r="F137" i="7"/>
  <c r="G136" i="7"/>
  <c r="E137" i="7"/>
  <c r="F118" i="7"/>
  <c r="F122" i="7"/>
  <c r="G122" i="7"/>
  <c r="E122" i="7"/>
  <c r="E118" i="7"/>
  <c r="F131" i="7"/>
  <c r="G131" i="7"/>
  <c r="G44" i="3" s="1"/>
  <c r="F127" i="7"/>
  <c r="F38" i="3" s="1"/>
  <c r="G127" i="7"/>
  <c r="E131" i="7"/>
  <c r="E127" i="7"/>
  <c r="F37" i="3" l="1"/>
  <c r="F36" i="3" s="1"/>
  <c r="E44" i="3"/>
  <c r="G38" i="3"/>
  <c r="G36" i="3" s="1"/>
  <c r="F48" i="3"/>
  <c r="F214" i="7"/>
  <c r="F213" i="7" s="1"/>
  <c r="F75" i="3"/>
  <c r="F74" i="3" s="1"/>
  <c r="F54" i="3"/>
  <c r="F45" i="3"/>
  <c r="F71" i="3"/>
  <c r="F44" i="3"/>
  <c r="F68" i="3"/>
  <c r="E38" i="3"/>
  <c r="E37" i="3"/>
  <c r="G45" i="3"/>
  <c r="F47" i="3"/>
  <c r="F212" i="7"/>
  <c r="F199" i="7" s="1"/>
  <c r="I45" i="3"/>
  <c r="G48" i="3"/>
  <c r="G61" i="3"/>
  <c r="G60" i="3" s="1"/>
  <c r="H45" i="3"/>
  <c r="I48" i="3"/>
  <c r="E391" i="7"/>
  <c r="E390" i="7" s="1"/>
  <c r="E45" i="3"/>
  <c r="H48" i="3"/>
  <c r="F354" i="7"/>
  <c r="F353" i="7" s="1"/>
  <c r="H54" i="3"/>
  <c r="H68" i="3"/>
  <c r="H47" i="3"/>
  <c r="G68" i="3"/>
  <c r="G47" i="3"/>
  <c r="I54" i="3"/>
  <c r="I68" i="3"/>
  <c r="I47" i="3"/>
  <c r="G272" i="7"/>
  <c r="G69" i="3"/>
  <c r="H71" i="3"/>
  <c r="G300" i="7"/>
  <c r="G71" i="3"/>
  <c r="I69" i="3"/>
  <c r="G54" i="3"/>
  <c r="G354" i="7"/>
  <c r="G353" i="7" s="1"/>
  <c r="H69" i="3"/>
  <c r="I71" i="3"/>
  <c r="G39" i="8"/>
  <c r="G38" i="8" s="1"/>
  <c r="G40" i="8" s="1"/>
  <c r="F39" i="8"/>
  <c r="F38" i="8" s="1"/>
  <c r="F40" i="8" s="1"/>
  <c r="G305" i="7"/>
  <c r="G445" i="7" s="1"/>
  <c r="E39" i="8" s="1"/>
  <c r="E38" i="8" s="1"/>
  <c r="E40" i="8" s="1"/>
  <c r="F250" i="7"/>
  <c r="F53" i="3" s="1"/>
  <c r="G250" i="7"/>
  <c r="G205" i="7"/>
  <c r="G214" i="7"/>
  <c r="G213" i="7" s="1"/>
  <c r="G212" i="7" s="1"/>
  <c r="E358" i="7"/>
  <c r="E328" i="7" s="1"/>
  <c r="F272" i="7"/>
  <c r="E354" i="7"/>
  <c r="G362" i="7"/>
  <c r="G361" i="7" s="1"/>
  <c r="F362" i="7"/>
  <c r="F361" i="7" s="1"/>
  <c r="G446" i="7"/>
  <c r="F300" i="7"/>
  <c r="F256" i="7"/>
  <c r="F263" i="7"/>
  <c r="G256" i="7"/>
  <c r="F306" i="7"/>
  <c r="F305" i="7" s="1"/>
  <c r="F442" i="7"/>
  <c r="F46" i="3" s="1"/>
  <c r="G263" i="7"/>
  <c r="G276" i="7"/>
  <c r="F276" i="7"/>
  <c r="E15" i="5"/>
  <c r="F366" i="7"/>
  <c r="G394" i="7"/>
  <c r="G389" i="7" s="1"/>
  <c r="D15" i="5" s="1"/>
  <c r="E191" i="7"/>
  <c r="E190" i="7" s="1"/>
  <c r="G315" i="7"/>
  <c r="G314" i="7" s="1"/>
  <c r="G313" i="7" s="1"/>
  <c r="G366" i="7"/>
  <c r="F394" i="7"/>
  <c r="F389" i="7" s="1"/>
  <c r="C15" i="5" s="1"/>
  <c r="C14" i="5" s="1"/>
  <c r="F15" i="5"/>
  <c r="F315" i="7"/>
  <c r="F314" i="7" s="1"/>
  <c r="F313" i="7" s="1"/>
  <c r="G191" i="7"/>
  <c r="G190" i="7" s="1"/>
  <c r="F147" i="7"/>
  <c r="F146" i="7" s="1"/>
  <c r="F447" i="7" s="1"/>
  <c r="G135" i="7"/>
  <c r="E182" i="7"/>
  <c r="E181" i="7" s="1"/>
  <c r="F191" i="7"/>
  <c r="F190" i="7" s="1"/>
  <c r="I46" i="3"/>
  <c r="E442" i="7"/>
  <c r="E46" i="3" s="1"/>
  <c r="G442" i="7"/>
  <c r="G46" i="3" s="1"/>
  <c r="H46" i="3"/>
  <c r="F117" i="7"/>
  <c r="F116" i="7" s="1"/>
  <c r="G146" i="7"/>
  <c r="G447" i="7" s="1"/>
  <c r="E43" i="8" s="1"/>
  <c r="E44" i="8" s="1"/>
  <c r="E117" i="7"/>
  <c r="E116" i="7" s="1"/>
  <c r="E126" i="7"/>
  <c r="E125" i="7" s="1"/>
  <c r="G117" i="7"/>
  <c r="G116" i="7" s="1"/>
  <c r="G182" i="7"/>
  <c r="G181" i="7" s="1"/>
  <c r="F182" i="7"/>
  <c r="F181" i="7" s="1"/>
  <c r="E136" i="7"/>
  <c r="E135" i="7" s="1"/>
  <c r="F136" i="7"/>
  <c r="F135" i="7" s="1"/>
  <c r="E147" i="7"/>
  <c r="E146" i="7" s="1"/>
  <c r="E447" i="7" s="1"/>
  <c r="G126" i="7"/>
  <c r="G125" i="7" s="1"/>
  <c r="F126" i="7"/>
  <c r="F125" i="7" s="1"/>
  <c r="F110" i="7"/>
  <c r="G110" i="7"/>
  <c r="G109" i="7" s="1"/>
  <c r="F106" i="7"/>
  <c r="F105" i="7" s="1"/>
  <c r="F104" i="7" s="1"/>
  <c r="G106" i="7"/>
  <c r="G105" i="7" s="1"/>
  <c r="F101" i="7"/>
  <c r="F100" i="7" s="1"/>
  <c r="F99" i="7" s="1"/>
  <c r="F98" i="7" s="1"/>
  <c r="G101" i="7"/>
  <c r="F86" i="7"/>
  <c r="G86" i="7"/>
  <c r="F74" i="7"/>
  <c r="F73" i="7" s="1"/>
  <c r="F72" i="7" s="1"/>
  <c r="F71" i="7" s="1"/>
  <c r="G74" i="7"/>
  <c r="G73" i="7" s="1"/>
  <c r="G72" i="7" s="1"/>
  <c r="F69" i="7"/>
  <c r="G69" i="7"/>
  <c r="G52" i="3" s="1"/>
  <c r="H52" i="3"/>
  <c r="I52" i="3"/>
  <c r="F49" i="7"/>
  <c r="G49" i="7"/>
  <c r="F38" i="7"/>
  <c r="F66" i="3" s="1"/>
  <c r="G38" i="7"/>
  <c r="G66" i="3" s="1"/>
  <c r="F10" i="7"/>
  <c r="F59" i="3" s="1"/>
  <c r="G10" i="7"/>
  <c r="H59" i="3"/>
  <c r="H58" i="3" s="1"/>
  <c r="I59" i="3"/>
  <c r="I58" i="3" s="1"/>
  <c r="G74" i="3"/>
  <c r="H74" i="3"/>
  <c r="I74" i="3"/>
  <c r="F56" i="3"/>
  <c r="G56" i="3"/>
  <c r="H56" i="3"/>
  <c r="I56" i="3"/>
  <c r="G433" i="7"/>
  <c r="G435" i="7"/>
  <c r="F446" i="7"/>
  <c r="F433" i="7"/>
  <c r="F413" i="7" s="1"/>
  <c r="F435" i="7"/>
  <c r="F429" i="7"/>
  <c r="E446" i="7"/>
  <c r="E433" i="7"/>
  <c r="F134" i="7" l="1"/>
  <c r="F42" i="3"/>
  <c r="F41" i="3" s="1"/>
  <c r="G42" i="3"/>
  <c r="F43" i="3"/>
  <c r="E353" i="7"/>
  <c r="G352" i="7"/>
  <c r="F65" i="3"/>
  <c r="F64" i="3" s="1"/>
  <c r="E134" i="7"/>
  <c r="G134" i="7"/>
  <c r="F27" i="3"/>
  <c r="D43" i="8"/>
  <c r="D44" i="8" s="1"/>
  <c r="C44" i="8"/>
  <c r="I43" i="3"/>
  <c r="I41" i="3" s="1"/>
  <c r="H43" i="3"/>
  <c r="H41" i="3" s="1"/>
  <c r="F352" i="7"/>
  <c r="G31" i="8"/>
  <c r="G30" i="8" s="1"/>
  <c r="G32" i="8" s="1"/>
  <c r="F445" i="7"/>
  <c r="G275" i="7"/>
  <c r="F31" i="8"/>
  <c r="F30" i="8" s="1"/>
  <c r="F32" i="8" s="1"/>
  <c r="G262" i="7"/>
  <c r="G443" i="7" s="1"/>
  <c r="E31" i="8" s="1"/>
  <c r="E30" i="8" s="1"/>
  <c r="E32" i="8" s="1"/>
  <c r="F235" i="7"/>
  <c r="G413" i="7"/>
  <c r="F262" i="7"/>
  <c r="F443" i="7" s="1"/>
  <c r="G43" i="3"/>
  <c r="G9" i="7"/>
  <c r="G8" i="7" s="1"/>
  <c r="G437" i="7" s="1"/>
  <c r="E7" i="8" s="1"/>
  <c r="G59" i="3"/>
  <c r="G58" i="3" s="1"/>
  <c r="H53" i="3"/>
  <c r="H51" i="3" s="1"/>
  <c r="I53" i="3"/>
  <c r="I51" i="3" s="1"/>
  <c r="I65" i="3"/>
  <c r="G429" i="7"/>
  <c r="H65" i="3"/>
  <c r="G37" i="7"/>
  <c r="G36" i="7" s="1"/>
  <c r="G35" i="7" s="1"/>
  <c r="G34" i="7" s="1"/>
  <c r="G65" i="3"/>
  <c r="G64" i="3" s="1"/>
  <c r="H13" i="1" s="1"/>
  <c r="G235" i="7"/>
  <c r="G234" i="7" s="1"/>
  <c r="G441" i="7" s="1"/>
  <c r="G19" i="3" s="1"/>
  <c r="G53" i="3"/>
  <c r="G51" i="3" s="1"/>
  <c r="F234" i="7"/>
  <c r="G199" i="7"/>
  <c r="G100" i="7"/>
  <c r="G99" i="7" s="1"/>
  <c r="F275" i="7"/>
  <c r="F444" i="7" s="1"/>
  <c r="F37" i="7"/>
  <c r="F36" i="7" s="1"/>
  <c r="F35" i="7" s="1"/>
  <c r="F34" i="7" s="1"/>
  <c r="F29" i="7" s="1"/>
  <c r="E180" i="7"/>
  <c r="E168" i="7" s="1"/>
  <c r="F85" i="7"/>
  <c r="F83" i="7" s="1"/>
  <c r="G180" i="7"/>
  <c r="G168" i="7" s="1"/>
  <c r="F431" i="7"/>
  <c r="F52" i="3"/>
  <c r="F51" i="3" s="1"/>
  <c r="G85" i="7"/>
  <c r="G83" i="7" s="1"/>
  <c r="G115" i="7"/>
  <c r="F17" i="5"/>
  <c r="E17" i="5"/>
  <c r="G7" i="7"/>
  <c r="G6" i="7" s="1"/>
  <c r="F14" i="5"/>
  <c r="E14" i="5"/>
  <c r="G71" i="7"/>
  <c r="D14" i="5" s="1"/>
  <c r="G104" i="7"/>
  <c r="F180" i="7"/>
  <c r="F168" i="7" s="1"/>
  <c r="G434" i="7"/>
  <c r="F434" i="7"/>
  <c r="E115" i="7"/>
  <c r="F440" i="7"/>
  <c r="F432" i="7"/>
  <c r="F115" i="7"/>
  <c r="G431" i="7"/>
  <c r="G48" i="7"/>
  <c r="G47" i="7" s="1"/>
  <c r="G46" i="7" s="1"/>
  <c r="F18" i="8"/>
  <c r="G432" i="7"/>
  <c r="F9" i="7"/>
  <c r="F8" i="7" s="1"/>
  <c r="G430" i="7"/>
  <c r="G19" i="8"/>
  <c r="G18" i="8" s="1"/>
  <c r="G440" i="7"/>
  <c r="F109" i="7"/>
  <c r="F48" i="7"/>
  <c r="F47" i="7" s="1"/>
  <c r="F438" i="7" s="1"/>
  <c r="F430" i="7"/>
  <c r="E38" i="7"/>
  <c r="E10" i="7"/>
  <c r="E59" i="3" s="1"/>
  <c r="E400" i="7"/>
  <c r="E399" i="7" s="1"/>
  <c r="E396" i="7"/>
  <c r="E395" i="7" s="1"/>
  <c r="E376" i="7"/>
  <c r="E375" i="7" s="1"/>
  <c r="E326" i="7"/>
  <c r="E306" i="7"/>
  <c r="E298" i="7"/>
  <c r="E273" i="7"/>
  <c r="E69" i="3" s="1"/>
  <c r="E226" i="7"/>
  <c r="E225" i="7" s="1"/>
  <c r="E224" i="7" s="1"/>
  <c r="E223" i="7" s="1"/>
  <c r="E222" i="7" s="1"/>
  <c r="E220" i="7"/>
  <c r="E219" i="7" s="1"/>
  <c r="E218" i="7" s="1"/>
  <c r="E217" i="7" s="1"/>
  <c r="E111" i="7"/>
  <c r="E110" i="7" s="1"/>
  <c r="E109" i="7" s="1"/>
  <c r="E107" i="7"/>
  <c r="E106" i="7" s="1"/>
  <c r="E105" i="7" s="1"/>
  <c r="E104" i="7" s="1"/>
  <c r="E86" i="7"/>
  <c r="G41" i="3" l="1"/>
  <c r="G35" i="3" s="1"/>
  <c r="G34" i="3" s="1"/>
  <c r="H64" i="3"/>
  <c r="I13" i="1" s="1"/>
  <c r="I64" i="3"/>
  <c r="J13" i="1" s="1"/>
  <c r="C17" i="5"/>
  <c r="C16" i="5" s="1"/>
  <c r="F82" i="7"/>
  <c r="F81" i="7" s="1"/>
  <c r="C19" i="5"/>
  <c r="H35" i="3"/>
  <c r="I12" i="1" s="1"/>
  <c r="I35" i="3"/>
  <c r="F23" i="3"/>
  <c r="D15" i="8"/>
  <c r="D14" i="8" s="1"/>
  <c r="D16" i="8" s="1"/>
  <c r="F26" i="3"/>
  <c r="D19" i="8"/>
  <c r="D18" i="8" s="1"/>
  <c r="D20" i="8" s="1"/>
  <c r="G23" i="8"/>
  <c r="G22" i="8" s="1"/>
  <c r="G24" i="8" s="1"/>
  <c r="F17" i="3"/>
  <c r="D31" i="8"/>
  <c r="D30" i="8" s="1"/>
  <c r="D32" i="8" s="1"/>
  <c r="F13" i="3"/>
  <c r="F12" i="3" s="1"/>
  <c r="D35" i="8"/>
  <c r="D34" i="8" s="1"/>
  <c r="D36" i="8" s="1"/>
  <c r="F20" i="3"/>
  <c r="D39" i="8"/>
  <c r="D38" i="8" s="1"/>
  <c r="D40" i="8" s="1"/>
  <c r="G26" i="3"/>
  <c r="E19" i="8"/>
  <c r="E18" i="8" s="1"/>
  <c r="E20" i="8" s="1"/>
  <c r="E6" i="8"/>
  <c r="E23" i="8"/>
  <c r="E22" i="8" s="1"/>
  <c r="E24" i="8" s="1"/>
  <c r="F19" i="5"/>
  <c r="E19" i="5"/>
  <c r="F233" i="7"/>
  <c r="F232" i="7" s="1"/>
  <c r="E305" i="7"/>
  <c r="E445" i="7" s="1"/>
  <c r="F84" i="7"/>
  <c r="F439" i="7" s="1"/>
  <c r="F34" i="8"/>
  <c r="E16" i="5"/>
  <c r="G444" i="7"/>
  <c r="E35" i="8" s="1"/>
  <c r="E34" i="8" s="1"/>
  <c r="E36" i="8" s="1"/>
  <c r="F16" i="5"/>
  <c r="D17" i="5"/>
  <c r="D16" i="5" s="1"/>
  <c r="G35" i="8"/>
  <c r="G34" i="8" s="1"/>
  <c r="F441" i="7"/>
  <c r="G98" i="7"/>
  <c r="G82" i="7" s="1"/>
  <c r="G81" i="7" s="1"/>
  <c r="K81" i="7" s="1"/>
  <c r="E54" i="3"/>
  <c r="G233" i="7"/>
  <c r="G232" i="7" s="1"/>
  <c r="E69" i="7"/>
  <c r="E215" i="7"/>
  <c r="K430" i="7"/>
  <c r="G15" i="8"/>
  <c r="G14" i="8" s="1"/>
  <c r="F10" i="8"/>
  <c r="F12" i="8" s="1"/>
  <c r="G84" i="7"/>
  <c r="G439" i="7" s="1"/>
  <c r="E11" i="8" s="1"/>
  <c r="E10" i="8" s="1"/>
  <c r="F15" i="8"/>
  <c r="F14" i="8" s="1"/>
  <c r="G11" i="8"/>
  <c r="G10" i="8" s="1"/>
  <c r="G12" i="8" s="1"/>
  <c r="G438" i="7"/>
  <c r="E15" i="8" s="1"/>
  <c r="E14" i="8" s="1"/>
  <c r="E16" i="8" s="1"/>
  <c r="G45" i="7"/>
  <c r="G7" i="8"/>
  <c r="F7" i="8"/>
  <c r="E368" i="7"/>
  <c r="E367" i="7" s="1"/>
  <c r="E366" i="7" s="1"/>
  <c r="E208" i="7"/>
  <c r="E207" i="7" s="1"/>
  <c r="E206" i="7" s="1"/>
  <c r="E205" i="7" s="1"/>
  <c r="G436" i="7"/>
  <c r="E277" i="7"/>
  <c r="E321" i="7"/>
  <c r="E264" i="7"/>
  <c r="E263" i="7" s="1"/>
  <c r="E316" i="7"/>
  <c r="E39" i="3" s="1"/>
  <c r="E301" i="7"/>
  <c r="E71" i="3" s="1"/>
  <c r="F7" i="7"/>
  <c r="F6" i="7" s="1"/>
  <c r="F437" i="7"/>
  <c r="E272" i="7"/>
  <c r="E363" i="7"/>
  <c r="F46" i="7"/>
  <c r="F45" i="7" s="1"/>
  <c r="E85" i="7"/>
  <c r="E84" i="7" s="1"/>
  <c r="E432" i="7"/>
  <c r="E9" i="7"/>
  <c r="E8" i="7" s="1"/>
  <c r="E37" i="7"/>
  <c r="E36" i="7" s="1"/>
  <c r="E394" i="7"/>
  <c r="E389" i="7" s="1"/>
  <c r="B15" i="5" s="1"/>
  <c r="E101" i="7"/>
  <c r="E100" i="7" s="1"/>
  <c r="E99" i="7" s="1"/>
  <c r="E98" i="7" s="1"/>
  <c r="B18" i="5" s="1"/>
  <c r="E74" i="7"/>
  <c r="F58" i="3"/>
  <c r="F35" i="3" s="1"/>
  <c r="G10" i="1"/>
  <c r="G20" i="1"/>
  <c r="H20" i="1"/>
  <c r="I20" i="1"/>
  <c r="J20" i="1"/>
  <c r="G19" i="1"/>
  <c r="H19" i="1"/>
  <c r="I19" i="1"/>
  <c r="J19" i="1"/>
  <c r="F20" i="1"/>
  <c r="F19" i="1"/>
  <c r="F8" i="6"/>
  <c r="G8" i="6"/>
  <c r="H8" i="6"/>
  <c r="I8" i="6"/>
  <c r="E8" i="6"/>
  <c r="I10" i="1"/>
  <c r="J10" i="1"/>
  <c r="G4" i="7" l="1"/>
  <c r="E50" i="8"/>
  <c r="G50" i="8"/>
  <c r="E42" i="3"/>
  <c r="F4" i="7"/>
  <c r="E49" i="8"/>
  <c r="J12" i="1"/>
  <c r="F19" i="3"/>
  <c r="F18" i="3" s="1"/>
  <c r="D23" i="8"/>
  <c r="D22" i="8" s="1"/>
  <c r="D24" i="8" s="1"/>
  <c r="F23" i="8"/>
  <c r="F22" i="8" s="1"/>
  <c r="F24" i="8" s="1"/>
  <c r="F24" i="3"/>
  <c r="D11" i="8"/>
  <c r="D10" i="8" s="1"/>
  <c r="D12" i="8" s="1"/>
  <c r="E18" i="3"/>
  <c r="C39" i="8"/>
  <c r="C40" i="8" s="1"/>
  <c r="F6" i="8"/>
  <c r="E66" i="3"/>
  <c r="E65" i="3" s="1"/>
  <c r="F25" i="3"/>
  <c r="D7" i="8"/>
  <c r="G6" i="8"/>
  <c r="G49" i="8" s="1"/>
  <c r="I6" i="8"/>
  <c r="M6" i="8" s="1"/>
  <c r="E8" i="8"/>
  <c r="E12" i="8"/>
  <c r="I10" i="8"/>
  <c r="M10" i="8" s="1"/>
  <c r="E73" i="7"/>
  <c r="E72" i="7" s="1"/>
  <c r="E71" i="7" s="1"/>
  <c r="E43" i="3"/>
  <c r="E48" i="3"/>
  <c r="K82" i="7"/>
  <c r="D19" i="5"/>
  <c r="D18" i="5" s="1"/>
  <c r="H34" i="3"/>
  <c r="I34" i="3"/>
  <c r="E214" i="7"/>
  <c r="E213" i="7" s="1"/>
  <c r="H12" i="1"/>
  <c r="E435" i="7"/>
  <c r="C18" i="5"/>
  <c r="E18" i="5"/>
  <c r="E47" i="3"/>
  <c r="E431" i="7"/>
  <c r="E52" i="3"/>
  <c r="F34" i="3"/>
  <c r="K32" i="3" s="1"/>
  <c r="E276" i="7"/>
  <c r="E362" i="7"/>
  <c r="E361" i="7" s="1"/>
  <c r="E352" i="7" s="1"/>
  <c r="E300" i="7"/>
  <c r="G449" i="7"/>
  <c r="F18" i="5"/>
  <c r="E256" i="7"/>
  <c r="E234" i="7" s="1"/>
  <c r="E83" i="7"/>
  <c r="E434" i="7"/>
  <c r="F449" i="7"/>
  <c r="E315" i="7"/>
  <c r="E314" i="7" s="1"/>
  <c r="E313" i="7" s="1"/>
  <c r="E262" i="7"/>
  <c r="E429" i="7"/>
  <c r="E35" i="7"/>
  <c r="E34" i="7" s="1"/>
  <c r="E437" i="7"/>
  <c r="E7" i="7"/>
  <c r="E6" i="7" s="1"/>
  <c r="E48" i="7"/>
  <c r="E47" i="7" s="1"/>
  <c r="F10" i="1"/>
  <c r="D50" i="8" l="1"/>
  <c r="F22" i="3"/>
  <c r="F49" i="8"/>
  <c r="F50" i="8"/>
  <c r="B17" i="5"/>
  <c r="B16" i="5" s="1"/>
  <c r="E82" i="7"/>
  <c r="G51" i="8"/>
  <c r="D6" i="8"/>
  <c r="C7" i="8"/>
  <c r="E212" i="7"/>
  <c r="E199" i="7" s="1"/>
  <c r="E75" i="3"/>
  <c r="E74" i="3" s="1"/>
  <c r="E51" i="8"/>
  <c r="C13" i="5"/>
  <c r="C12" i="5" s="1"/>
  <c r="C11" i="5" s="1"/>
  <c r="C10" i="5" s="1"/>
  <c r="E13" i="5"/>
  <c r="E12" i="5" s="1"/>
  <c r="E11" i="5" s="1"/>
  <c r="E10" i="5" s="1"/>
  <c r="F13" i="5"/>
  <c r="F12" i="5" s="1"/>
  <c r="F11" i="5" s="1"/>
  <c r="F10" i="5" s="1"/>
  <c r="D13" i="5"/>
  <c r="D12" i="5" s="1"/>
  <c r="D11" i="5" s="1"/>
  <c r="D10" i="5" s="1"/>
  <c r="E41" i="3"/>
  <c r="E443" i="7"/>
  <c r="E275" i="7"/>
  <c r="E233" i="7" s="1"/>
  <c r="E232" i="7" s="1"/>
  <c r="B14" i="5"/>
  <c r="E441" i="7"/>
  <c r="C23" i="8" s="1"/>
  <c r="C24" i="8" s="1"/>
  <c r="E439" i="7"/>
  <c r="C11" i="8" s="1"/>
  <c r="C12" i="8" s="1"/>
  <c r="E440" i="7"/>
  <c r="E46" i="7"/>
  <c r="E45" i="7" s="1"/>
  <c r="E438" i="7"/>
  <c r="H14" i="3"/>
  <c r="I14" i="3"/>
  <c r="E14" i="3"/>
  <c r="F14" i="3"/>
  <c r="E81" i="7" l="1"/>
  <c r="E4" i="7" s="1"/>
  <c r="B13" i="5" s="1"/>
  <c r="F51" i="8"/>
  <c r="C15" i="8"/>
  <c r="C16" i="8" s="1"/>
  <c r="C8" i="8"/>
  <c r="E16" i="3"/>
  <c r="C31" i="8"/>
  <c r="C32" i="8" s="1"/>
  <c r="E26" i="3"/>
  <c r="C19" i="8"/>
  <c r="C18" i="8" s="1"/>
  <c r="C49" i="8" s="1"/>
  <c r="D49" i="8"/>
  <c r="D51" i="8" s="1"/>
  <c r="D8" i="8"/>
  <c r="E444" i="7"/>
  <c r="C35" i="8" s="1"/>
  <c r="C36" i="8" s="1"/>
  <c r="C50" i="8" l="1"/>
  <c r="C20" i="8"/>
  <c r="E22" i="3"/>
  <c r="E449" i="7"/>
  <c r="E12" i="3"/>
  <c r="B12" i="5"/>
  <c r="B11" i="5" s="1"/>
  <c r="B10" i="5" s="1"/>
  <c r="C51" i="8" l="1"/>
  <c r="E56" i="3"/>
  <c r="F16" i="3"/>
  <c r="E58" i="3"/>
  <c r="E64" i="3" l="1"/>
  <c r="F11" i="3"/>
  <c r="G13" i="1" l="1"/>
  <c r="E11" i="3" l="1"/>
  <c r="E10" i="3" s="1"/>
  <c r="K31" i="3" l="1"/>
  <c r="E51" i="3"/>
  <c r="F13" i="1"/>
  <c r="E36" i="3" l="1"/>
  <c r="E35" i="3" s="1"/>
  <c r="E34" i="3" s="1"/>
  <c r="G12" i="1"/>
  <c r="G11" i="1" s="1"/>
  <c r="H10" i="1"/>
  <c r="G14" i="3"/>
  <c r="H16" i="3" l="1"/>
  <c r="I16" i="3"/>
  <c r="I12" i="3"/>
  <c r="F10" i="3" l="1"/>
  <c r="G9" i="1"/>
  <c r="G8" i="1" s="1"/>
  <c r="I18" i="3"/>
  <c r="H12" i="3"/>
  <c r="H18" i="3"/>
  <c r="G14" i="1" l="1"/>
  <c r="I11" i="1"/>
  <c r="F8" i="1"/>
  <c r="I11" i="3"/>
  <c r="H11" i="3"/>
  <c r="J11" i="1" l="1"/>
  <c r="I10" i="3"/>
  <c r="J9" i="1"/>
  <c r="J8" i="1" s="1"/>
  <c r="H10" i="3"/>
  <c r="I9" i="1"/>
  <c r="I8" i="1" s="1"/>
  <c r="I14" i="1" s="1"/>
  <c r="J14" i="1" l="1"/>
  <c r="G20" i="3" l="1"/>
  <c r="G18" i="3" s="1"/>
  <c r="G24" i="3"/>
  <c r="O12" i="3"/>
  <c r="G13" i="3" l="1"/>
  <c r="G12" i="3" s="1"/>
  <c r="G25" i="3"/>
  <c r="G23" i="3" l="1"/>
  <c r="G22" i="3" s="1"/>
  <c r="H11" i="1" l="1"/>
  <c r="M11" i="3"/>
  <c r="G17" i="3"/>
  <c r="G16" i="3" s="1"/>
  <c r="G11" i="3" s="1"/>
  <c r="K11" i="3" l="1"/>
  <c r="O11" i="3" s="1"/>
  <c r="O15" i="3" s="1"/>
  <c r="H9" i="1"/>
  <c r="H8" i="1" s="1"/>
  <c r="H14" i="1" s="1"/>
  <c r="G10" i="3"/>
  <c r="F436" i="7" l="1"/>
  <c r="E430" i="7" l="1"/>
  <c r="E436" i="7" s="1"/>
  <c r="F11" i="1" l="1"/>
  <c r="F14" i="1" s="1"/>
</calcChain>
</file>

<file path=xl/comments1.xml><?xml version="1.0" encoding="utf-8"?>
<comments xmlns="http://schemas.openxmlformats.org/spreadsheetml/2006/main">
  <authors>
    <author>Katarina</author>
  </authors>
  <commentList>
    <comment ref="F4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280303,12
</t>
        </r>
      </text>
    </comment>
    <comment ref="F5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1420,13
</t>
        </r>
      </text>
    </comment>
    <comment ref="F65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6781,46</t>
        </r>
      </text>
    </comment>
  </commentList>
</comments>
</file>

<file path=xl/comments2.xml><?xml version="1.0" encoding="utf-8"?>
<comments xmlns="http://schemas.openxmlformats.org/spreadsheetml/2006/main">
  <authors>
    <author>Katarina</author>
  </authors>
  <commentLis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2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25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30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36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4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F8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limit:267.973,10 kn ; 35.566,14 EUR
</t>
        </r>
      </text>
    </comment>
    <comment ref="G8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H8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I81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F82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limit:267.973,10 kn ; 35.566,14 EUR
</t>
        </r>
      </text>
    </comment>
    <comment ref="G82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H82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I82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  <comment ref="F98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
</t>
        </r>
      </text>
    </comment>
    <comment ref="F105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0980 F</t>
        </r>
      </text>
    </comment>
    <comment ref="F109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0980
</t>
        </r>
      </text>
    </comment>
    <comment ref="F232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fp 2022 VANŽUPANIJSKI: 8.217.086KN;  1.090.594,73 eur</t>
        </r>
      </text>
    </comment>
  </commentList>
</comments>
</file>

<file path=xl/sharedStrings.xml><?xml version="1.0" encoding="utf-8"?>
<sst xmlns="http://schemas.openxmlformats.org/spreadsheetml/2006/main" count="1072" uniqueCount="332">
  <si>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</si>
  <si>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</si>
  <si>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</si>
  <si>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</si>
  <si>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</si>
  <si>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</si>
  <si>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</si>
  <si>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</si>
  <si>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</si>
  <si>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</si>
  <si>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</si>
  <si>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</si>
  <si>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</si>
  <si>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</si>
  <si>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</si>
  <si>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</si>
  <si>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</si>
  <si>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</si>
  <si>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</si>
  <si>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</si>
  <si>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</si>
  <si>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</si>
  <si>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</si>
  <si>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</si>
  <si>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</si>
  <si>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</si>
  <si>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</si>
  <si>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</si>
  <si>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</si>
  <si>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</si>
  <si>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</si>
  <si>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</si>
  <si>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</si>
  <si>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</si>
  <si>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</si>
  <si>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</si>
  <si>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</si>
  <si>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</si>
  <si>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</si>
  <si>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</si>
  <si>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</si>
  <si>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</si>
  <si>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</si>
  <si>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</si>
  <si>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</si>
  <si>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</si>
  <si>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Ostali prihodi za posebne namjene</t>
  </si>
  <si>
    <t>C) PRENESENI VIŠAK ILI PRENESENI MANJAK I VIŠEGODIŠNJI PLAN URAVNOTEŽENJA</t>
  </si>
  <si>
    <t>Naziv</t>
  </si>
  <si>
    <t>1.1.</t>
  </si>
  <si>
    <t>3.3.</t>
  </si>
  <si>
    <t>5.K.</t>
  </si>
  <si>
    <t>Kapitalni projekt K100128</t>
  </si>
  <si>
    <t>Izrada projektne dokumentacije za dogradnju škole i dvorane</t>
  </si>
  <si>
    <t>MINIMALNI STANDARD U OSNOVNOM ŠKOLSTVU- MATERIJALNI I FINANCIJSKI RASHODI-decentralizirana sredstva</t>
  </si>
  <si>
    <t>Aktivnost A100001</t>
  </si>
  <si>
    <t xml:space="preserve">Rashodi poslovanja </t>
  </si>
  <si>
    <t>Službena putovanja</t>
  </si>
  <si>
    <t>Stručno usavršavanje zaposlenika</t>
  </si>
  <si>
    <t>Uredski mater.i ost.mater.rashodi</t>
  </si>
  <si>
    <t>Energija</t>
  </si>
  <si>
    <t>Sitni inventar i auto-gume</t>
  </si>
  <si>
    <t>Služb.radna i zaštitna odjeća i obuća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</si>
  <si>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</si>
  <si>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</si>
  <si>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</si>
  <si>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</si>
  <si>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</si>
  <si>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</si>
  <si>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</si>
  <si>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</si>
  <si>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</si>
  <si>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Članarine</t>
  </si>
  <si>
    <t>Naknade i pristojbe</t>
  </si>
  <si>
    <t>Ostali nespomenuti rashodi poslovanja</t>
  </si>
  <si>
    <t>Bankarske usluge i usluge pl.prometa</t>
  </si>
  <si>
    <t>Aktivnost A100002</t>
  </si>
  <si>
    <t>Mater.i dijelovi za tekuće i invest.održ.</t>
  </si>
  <si>
    <t>Usluge tekućeg i invest.održavanja</t>
  </si>
  <si>
    <t>POJAČANI STANDARD U ŠKOLSTVU</t>
  </si>
  <si>
    <t>Tekući projekt T100003</t>
  </si>
  <si>
    <t>Naknade za rad predst.i izvršnih tijela</t>
  </si>
  <si>
    <t>Ostali nespomenuti rashodi</t>
  </si>
  <si>
    <t>Tekući projekt T100006</t>
  </si>
  <si>
    <t>Tekući projekt T100027</t>
  </si>
  <si>
    <t>Plaće za redovan rad</t>
  </si>
  <si>
    <t>Ostali rashodi za zaposlene</t>
  </si>
  <si>
    <t>Doprinosi za obvezno zdr.osiguranje</t>
  </si>
  <si>
    <t>Naknade za prijevoz, rad na terenu</t>
  </si>
  <si>
    <t>KAPITALNO ULAGANJE</t>
  </si>
  <si>
    <t>OPREMA ŠKOLA</t>
  </si>
  <si>
    <t xml:space="preserve">Tekući projekt T100002 </t>
  </si>
  <si>
    <t>TEKUĆE I INVESTICIJSKO ODRŽAVANJE U ŠKOLSTVU</t>
  </si>
  <si>
    <t>PROGRAMI OSNOVNIH ŠKOLA IZVAN ŽUPANIJSKOG PRORAČUNA</t>
  </si>
  <si>
    <t>Sitan inventar</t>
  </si>
  <si>
    <t>Usluge tekućeg i investicisjkog održavanja</t>
  </si>
  <si>
    <t>Premije osiguranja</t>
  </si>
  <si>
    <t>Financijski rashodi</t>
  </si>
  <si>
    <t>Zatezne kamate</t>
  </si>
  <si>
    <t>Ostali rashodi</t>
  </si>
  <si>
    <t>Tekuće donacije</t>
  </si>
  <si>
    <t>Tekuće donacije u novcu</t>
  </si>
  <si>
    <t>Rashodi za nabavu proizvedene dugotrajne  imovine</t>
  </si>
  <si>
    <t>Uredska oprema i namještaj</t>
  </si>
  <si>
    <t>Oprema za održavanje i zaštitu</t>
  </si>
  <si>
    <t>Uređaji, strojevi i oprema za ost.namjene</t>
  </si>
  <si>
    <t>Knjige u knjižnicama</t>
  </si>
  <si>
    <t>Doprinosi za obv.osig.u slučaju nezaposlenosti</t>
  </si>
  <si>
    <t>Naknada za nezapošlj.invalida</t>
  </si>
  <si>
    <t>Troškovi sudskih postupaka</t>
  </si>
  <si>
    <t>Materijal i sirovine</t>
  </si>
  <si>
    <t>Uređaji, strojevi i oprema za ostale namjene</t>
  </si>
  <si>
    <t>Tekući projekt T100020</t>
  </si>
  <si>
    <t>Uredski mater.i ost.mater.ras.-udžben.</t>
  </si>
  <si>
    <t>Knjige i udžbenici</t>
  </si>
  <si>
    <t>Aktivnost A10001</t>
  </si>
  <si>
    <t>Izvor financiranja 4.1.</t>
  </si>
  <si>
    <t>Decentralizirana sredstva OŠ</t>
  </si>
  <si>
    <t>PROGRAM 1001</t>
  </si>
  <si>
    <t>Aktivnost A10002</t>
  </si>
  <si>
    <t>Tekuće i investicijsko održavanje</t>
  </si>
  <si>
    <t>Županijska stručna vijeća</t>
  </si>
  <si>
    <t>Izvor financiranja 1.1.</t>
  </si>
  <si>
    <t>Aktivnost A10003</t>
  </si>
  <si>
    <t>Natjecanja</t>
  </si>
  <si>
    <t>Ostale izvanškolske aktivnosti</t>
  </si>
  <si>
    <t>Minist. znanosti, obrazov. i sporta-ESF.</t>
  </si>
  <si>
    <t>E-tehničar</t>
  </si>
  <si>
    <t>Tekući projekt T100041</t>
  </si>
  <si>
    <t>Izvor financiranja 3.3.</t>
  </si>
  <si>
    <t>POTICANJE KORIŠTENJA SREDSTAVA IZ FONDOVA EU</t>
  </si>
  <si>
    <t>Tekući projekt T 100011</t>
  </si>
  <si>
    <t>Školska shema voća, povrća te mlijeka i mliječnih proizvoda</t>
  </si>
  <si>
    <t>Izvor financiranja 5.Đ.</t>
  </si>
  <si>
    <t>Ministarstvo poljoprivrede</t>
  </si>
  <si>
    <t>Naknade građanima i kućanstvima u naravi</t>
  </si>
  <si>
    <t>Izvor financiranja 3.7.</t>
  </si>
  <si>
    <t>Izvor financiranja 4.L.</t>
  </si>
  <si>
    <t>Prihodi za posebne namjene</t>
  </si>
  <si>
    <t>Izvor financiranja 5.K.</t>
  </si>
  <si>
    <t>Pomoći</t>
  </si>
  <si>
    <t>Donacije</t>
  </si>
  <si>
    <t>Administrativno, tehničko i stručno osoblje</t>
  </si>
  <si>
    <t>Školska kuhinja</t>
  </si>
  <si>
    <t>Nabava udžbenika za učenike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</si>
  <si>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</si>
  <si>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</si>
  <si>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</si>
  <si>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</si>
  <si>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</si>
  <si>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4.1.</t>
  </si>
  <si>
    <t>Decentralizirana sredstva</t>
  </si>
  <si>
    <t>MZO</t>
  </si>
  <si>
    <t>3.7.</t>
  </si>
  <si>
    <t>Višak prihoda (92)-'Vlastiti prihodi</t>
  </si>
  <si>
    <t>4.L.</t>
  </si>
  <si>
    <t>5.Đ</t>
  </si>
  <si>
    <t>Ministrastvo poljoprivrede</t>
  </si>
  <si>
    <t>Naknade kućanstvima</t>
  </si>
  <si>
    <t>Dugotrajna imovina</t>
  </si>
  <si>
    <t>Prihodi od imovine</t>
  </si>
  <si>
    <t>Prihodi od prodaje roba, proizvoda i usluga</t>
  </si>
  <si>
    <t>Prihodi od upravnih i administrativnih pristojbi</t>
  </si>
  <si>
    <t>Prihodi iz nadležnog proračuna i od HZZO</t>
  </si>
  <si>
    <t>5.Đ.</t>
  </si>
  <si>
    <t>UP</t>
  </si>
  <si>
    <t>UR</t>
  </si>
  <si>
    <t>UKUPNI PRIHODI:</t>
  </si>
  <si>
    <t>UKUPNI RASHODI:</t>
  </si>
  <si>
    <t>Višak prihoda-Pomoći</t>
  </si>
  <si>
    <t>3431</t>
  </si>
  <si>
    <t>3293</t>
  </si>
  <si>
    <t>3291</t>
  </si>
  <si>
    <t>3299</t>
  </si>
  <si>
    <t>3111</t>
  </si>
  <si>
    <t>3121</t>
  </si>
  <si>
    <t>3132</t>
  </si>
  <si>
    <t>3211</t>
  </si>
  <si>
    <t>3212</t>
  </si>
  <si>
    <t>3224</t>
  </si>
  <si>
    <t>3232</t>
  </si>
  <si>
    <t>3433</t>
  </si>
  <si>
    <t>4221</t>
  </si>
  <si>
    <t>4223</t>
  </si>
  <si>
    <t>4227</t>
  </si>
  <si>
    <t>4241</t>
  </si>
  <si>
    <t>3292</t>
  </si>
  <si>
    <t>Zdravstvene i veterinarske usluge (covid)</t>
  </si>
  <si>
    <t>3236</t>
  </si>
  <si>
    <t>3133</t>
  </si>
  <si>
    <t>3295</t>
  </si>
  <si>
    <t>3296</t>
  </si>
  <si>
    <t>3221</t>
  </si>
  <si>
    <t>3222</t>
  </si>
  <si>
    <t>3225</t>
  </si>
  <si>
    <t>Izvor financiranja 5.D.</t>
  </si>
  <si>
    <t xml:space="preserve">Zdravstvene i veterinarske usluge </t>
  </si>
  <si>
    <t>3214</t>
  </si>
  <si>
    <t>Ostale naknade troškova zaposlenima</t>
  </si>
  <si>
    <t>3237</t>
  </si>
  <si>
    <t>3722</t>
  </si>
  <si>
    <t>Usluge tekućeg i investicijskog održavanja</t>
  </si>
  <si>
    <t>Rashodi za nabavu proizvedene dugotrajne imovine</t>
  </si>
  <si>
    <t>4212</t>
  </si>
  <si>
    <t>Dodatna ulaganja na građevinskim objektima</t>
  </si>
  <si>
    <t>4511</t>
  </si>
  <si>
    <t>5.T.</t>
  </si>
  <si>
    <t>6.3.</t>
  </si>
  <si>
    <t>EUR</t>
  </si>
  <si>
    <t>PROGRAM 1002</t>
  </si>
  <si>
    <t>Tekući projekt T00001</t>
  </si>
  <si>
    <t>Tekući projekt T00002</t>
  </si>
  <si>
    <t>PROGRAM 1003</t>
  </si>
  <si>
    <t>Aktivnost A 100001</t>
  </si>
  <si>
    <t>Tekuće i investicijsko održavanje u školstvu</t>
  </si>
  <si>
    <t>Dodatna ulaganja</t>
  </si>
  <si>
    <t>Izvor financiranja 6.3.</t>
  </si>
  <si>
    <t>Prsten potpore VI</t>
  </si>
  <si>
    <t>Tekući projekt T100055</t>
  </si>
  <si>
    <t>0980 Usluge u obrazovanju koje nisu drugdje svrstane</t>
  </si>
  <si>
    <t>Prsten potpore VII</t>
  </si>
  <si>
    <t>ukupno EUR:</t>
  </si>
  <si>
    <t>VIŠAK 3.7. i 5.D.</t>
  </si>
  <si>
    <t>UKUPNO KLASA:</t>
  </si>
  <si>
    <t>UKUPNO IZVORI FINANCIRANJA:</t>
  </si>
  <si>
    <t>098 Usluge obrazovanja koje nisu drugdje svrstane</t>
  </si>
  <si>
    <t>UKUPNO:</t>
  </si>
  <si>
    <t>Izvor financiranja 5.T.</t>
  </si>
  <si>
    <t>097 Istraživanje i razvoj obrazovanja</t>
  </si>
  <si>
    <t>0970 Istraživanje i razvoj obrazovanja</t>
  </si>
  <si>
    <t>Voditelj računovodstva:</t>
  </si>
  <si>
    <t>Ravnatelj:</t>
  </si>
  <si>
    <t>Predsjednik Školskog odbora:</t>
  </si>
  <si>
    <t>Katarina Bečić Mutvar</t>
  </si>
  <si>
    <t>Mileo Todić</t>
  </si>
  <si>
    <t>Romana Orlić</t>
  </si>
  <si>
    <t>Strojevi za ostale namjene-kuhinja</t>
  </si>
  <si>
    <t>Dodatna ulaganja na nefinanc.imovini</t>
  </si>
  <si>
    <t>Tekući projekt T00015</t>
  </si>
  <si>
    <t>Nabava pribora za školsku kuhinju</t>
  </si>
  <si>
    <t>Rashodi za nabavu nefinanc.imovine</t>
  </si>
  <si>
    <t>Projekcija 
za 2026.</t>
  </si>
  <si>
    <t>5.T</t>
  </si>
  <si>
    <t>Opskrba besplatnim zalihama menstrualnih higijenskih poptrepština</t>
  </si>
  <si>
    <t>Tekući projekt T100058</t>
  </si>
  <si>
    <t>Izvršenje 2023.</t>
  </si>
  <si>
    <t>Plan za 2025.</t>
  </si>
  <si>
    <t>Projekcija 
za 2027.</t>
  </si>
  <si>
    <t>MINIMALNI STANDARD U OSNOVNOM ŠKOLSTVU- MATERIJALNI I FINANCIJSKI RASHODI</t>
  </si>
  <si>
    <t>Aktivnost A100003</t>
  </si>
  <si>
    <t>Energenti</t>
  </si>
  <si>
    <t>322</t>
  </si>
  <si>
    <t>KAPITALNO ULAGANJE U OSNOVNO ŠKOLSTVO</t>
  </si>
  <si>
    <t>Kapitalni projekt K100145</t>
  </si>
  <si>
    <t>Projektiranje i dogradnja škole i dvorane</t>
  </si>
  <si>
    <t>Poslovni objekti</t>
  </si>
  <si>
    <t>Tekući projekt T100040</t>
  </si>
  <si>
    <t>Stručno usavršavanje djelatnika u školstvu</t>
  </si>
  <si>
    <t>Tekući projekt T00016</t>
  </si>
  <si>
    <t>KNJIGE ZA ŠKOLSKU KNJIŽNICU</t>
  </si>
  <si>
    <t>Knjige</t>
  </si>
  <si>
    <t>3811</t>
  </si>
  <si>
    <t>Ostale tekuće donacije</t>
  </si>
  <si>
    <t>3812</t>
  </si>
  <si>
    <t>IZVRŠENJE PRIHODA I RASHODA PREMA IZVORIMA FINANCIRANJA</t>
  </si>
  <si>
    <t>Brojčana oznaka i naziv izvora financiranja</t>
  </si>
  <si>
    <t>Razlika</t>
  </si>
  <si>
    <t>Vlastiti prihodi-višak</t>
  </si>
  <si>
    <t>UKUPNO  PRIHODI</t>
  </si>
  <si>
    <t>UKUPNO RASHODI</t>
  </si>
  <si>
    <t>PRENESENI VIŠAK/MANJAK PRIHODA</t>
  </si>
  <si>
    <t>FINANCIJSKI PLAN PRORAČUNSKOG KORISNIKA JEDINICE LOKALNE I PODRUČNE (REGIONALNE) SAMOUPRAVE 
ZA 2025. I PROJEKCIJA ZA 2026. I 2027. GODINU</t>
  </si>
  <si>
    <t>RAČUN FINANCIRANJA PREMA IZVORIMA FINANCIRANJA</t>
  </si>
  <si>
    <t>Brojčana oznaka i naziv</t>
  </si>
  <si>
    <t>Tekući plan 2024.</t>
  </si>
  <si>
    <t>Plan 2025.</t>
  </si>
  <si>
    <t>Projekcija 
 2026.</t>
  </si>
  <si>
    <t>Projekcija 
2027.</t>
  </si>
  <si>
    <t>UKUPNO PRIMICI</t>
  </si>
  <si>
    <t>1 Opći prihodi i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</si>
  <si>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</si>
  <si>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</si>
  <si>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</si>
  <si>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…</t>
  </si>
  <si>
    <t>UKUPNO IZDACI</t>
  </si>
  <si>
    <t>3 Vlastiti prihodi</t>
  </si>
  <si>
    <t xml:space="preserve">  31 Vlastiti prihodi</t>
  </si>
  <si>
    <t>Izvor financiranja 5.&amp;.</t>
  </si>
  <si>
    <t>NPOO</t>
  </si>
  <si>
    <t>5.&amp;.</t>
  </si>
  <si>
    <t>Prsten potpore VIII</t>
  </si>
  <si>
    <t>0912 SVE-OSIM:</t>
  </si>
  <si>
    <t>FUNKCIJSKA KLAS.</t>
  </si>
  <si>
    <t>0980</t>
  </si>
  <si>
    <t>0960</t>
  </si>
  <si>
    <t>0970</t>
  </si>
  <si>
    <t>Aktivnost T1000006</t>
  </si>
  <si>
    <t>Produženi boravak</t>
  </si>
  <si>
    <t>Izvršenje 2024.</t>
  </si>
  <si>
    <t>Tekući projekt T100001</t>
  </si>
  <si>
    <t>3213</t>
  </si>
  <si>
    <t>Plan za 2026.</t>
  </si>
  <si>
    <t>Projekcija 
za 2028.</t>
  </si>
  <si>
    <t>Tekući projekt T100008</t>
  </si>
  <si>
    <t>Učeničke zadruge</t>
  </si>
  <si>
    <t>Tekući projekt T100029</t>
  </si>
  <si>
    <t>Program razvoja odgojno-obrazovnog sustava</t>
  </si>
  <si>
    <t>Kapitalni projekt K100167</t>
  </si>
  <si>
    <t>Hitna sanacija nakon olujnog nevremena</t>
  </si>
  <si>
    <t>Uredski materijal</t>
  </si>
  <si>
    <t>Izvorni plan 2025.</t>
  </si>
  <si>
    <t>Plan 2026.</t>
  </si>
  <si>
    <t>Projekcija 
 2027.</t>
  </si>
  <si>
    <t>Projekcija 
2028.</t>
  </si>
  <si>
    <t>6.3</t>
  </si>
  <si>
    <t>Ivanić-Grad, 26.09.2025.</t>
  </si>
  <si>
    <t>Stručno usavršavanje</t>
  </si>
  <si>
    <t>Tekući projekt T100060</t>
  </si>
  <si>
    <t>Pomoćnici u nastavi-Zagrebačka ž.</t>
  </si>
  <si>
    <t>Potrebe iznad minimalnog standarda</t>
  </si>
  <si>
    <t>GLAVNI PROGRAM P 17</t>
  </si>
  <si>
    <t>Projekcija plana za 2027.</t>
  </si>
  <si>
    <t>Projekcija plana za 2028.</t>
  </si>
  <si>
    <t>Nacionalno sufinanc.eu projekata</t>
  </si>
  <si>
    <t>Izvor financiranja 5.6.1.</t>
  </si>
  <si>
    <t>Izvor financiranja 5.0.5</t>
  </si>
  <si>
    <t>Europski socijalni fond Plus</t>
  </si>
  <si>
    <t>Kapitalni projekt K100196</t>
  </si>
  <si>
    <t>5.6.1.</t>
  </si>
  <si>
    <t>5.0.5.</t>
  </si>
  <si>
    <t>5.0.A.</t>
  </si>
  <si>
    <t>FINANCIJSKI PLAN PRORAČUNSKOG KORISNIKA JEDINICE LOKALNE I PODRUČNE (REGIONALNE) SAMOUPRAVE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</si>
</sst>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Calibri"/>
      <family val="2"/>
      <charset val="238"/>
      <scheme val="minor"/>
    </font>
    <font>
      <i/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CC66FF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6" tint="-0.249977111117893"/>
      <name val="Arial"/>
      <family val="2"/>
      <charset val="238"/>
    </font>
    <font>
      <i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D60093"/>
      <name val="Calibri"/>
      <family val="2"/>
      <charset val="238"/>
      <scheme val="minor"/>
    </font>
    <font>
      <b/>
      <sz val="14"/>
      <color rgb="FF66FF99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CCC0DA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C1C1FF"/>
      </patternFill>
    </fill>
    <fill>
      <patternFill patternType="solid">
        <fgColor theme="9" tint="-0.249977111117893"/>
        <bgColor rgb="FFC1C1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C1C1FF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30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0" fontId="19" fillId="9" borderId="0" xfId="0" applyNumberFormat="1" applyFont="1" applyFill="1" applyBorder="1" applyAlignment="1" applyProtection="1"/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0" fontId="11" fillId="12" borderId="3" xfId="0" applyNumberFormat="1" applyFont="1" applyFill="1" applyBorder="1" applyAlignment="1" applyProtection="1">
      <alignment horizontal="left" vertical="center" wrapText="1"/>
    </xf>
    <xf numFmtId="0" fontId="9" fillId="12" borderId="3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1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0" fontId="11" fillId="13" borderId="3" xfId="0" applyNumberFormat="1" applyFont="1" applyFill="1" applyBorder="1" applyAlignment="1" applyProtection="1">
      <alignment horizontal="left" vertical="center" wrapText="1"/>
    </xf>
    <xf numFmtId="4" fontId="6" fillId="13" borderId="3" xfId="0" applyNumberFormat="1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/>
    </xf>
    <xf numFmtId="0" fontId="11" fillId="13" borderId="3" xfId="0" applyNumberFormat="1" applyFont="1" applyFill="1" applyBorder="1" applyAlignment="1" applyProtection="1">
      <alignment horizontal="left" vertical="center"/>
    </xf>
    <xf numFmtId="0" fontId="11" fillId="13" borderId="3" xfId="0" applyNumberFormat="1" applyFont="1" applyFill="1" applyBorder="1" applyAlignment="1" applyProtection="1">
      <alignment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14" borderId="3" xfId="0" applyNumberFormat="1" applyFont="1" applyFill="1" applyBorder="1" applyAlignment="1" applyProtection="1">
      <alignment horizontal="left" vertical="center" wrapText="1"/>
    </xf>
    <xf numFmtId="4" fontId="6" fillId="14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5" borderId="0" xfId="0" applyNumberFormat="1" applyFill="1"/>
    <xf numFmtId="0" fontId="0" fillId="0" borderId="0" xfId="0" applyFill="1"/>
    <xf numFmtId="4" fontId="6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15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Fill="1" applyBorder="1" applyAlignment="1" applyProtection="1">
      <alignment horizontal="center" vertical="center" wrapText="1"/>
    </xf>
    <xf numFmtId="0" fontId="27" fillId="4" borderId="4" xfId="0" applyNumberFormat="1" applyFont="1" applyFill="1" applyBorder="1" applyAlignment="1" applyProtection="1">
      <alignment horizontal="center" vertical="center" wrapText="1"/>
    </xf>
    <xf numFmtId="4" fontId="29" fillId="8" borderId="3" xfId="0" applyNumberFormat="1" applyFont="1" applyFill="1" applyBorder="1" applyAlignment="1" applyProtection="1"/>
    <xf numFmtId="4" fontId="25" fillId="4" borderId="3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>
      <alignment horizontal="right"/>
    </xf>
    <xf numFmtId="0" fontId="30" fillId="0" borderId="0" xfId="0" applyFont="1"/>
    <xf numFmtId="4" fontId="30" fillId="0" borderId="0" xfId="0" applyNumberFormat="1" applyFont="1"/>
    <xf numFmtId="0" fontId="30" fillId="16" borderId="0" xfId="0" applyFont="1" applyFill="1"/>
    <xf numFmtId="0" fontId="30" fillId="0" borderId="0" xfId="0" applyFont="1" applyFill="1"/>
    <xf numFmtId="0" fontId="31" fillId="4" borderId="4" xfId="0" applyNumberFormat="1" applyFont="1" applyFill="1" applyBorder="1" applyAlignment="1" applyProtection="1">
      <alignment horizontal="center" vertical="center" wrapText="1"/>
    </xf>
    <xf numFmtId="0" fontId="31" fillId="4" borderId="3" xfId="0" applyNumberFormat="1" applyFont="1" applyFill="1" applyBorder="1" applyAlignment="1" applyProtection="1">
      <alignment horizontal="center" vertical="center" wrapText="1"/>
    </xf>
    <xf numFmtId="4" fontId="32" fillId="10" borderId="3" xfId="0" applyNumberFormat="1" applyFont="1" applyFill="1" applyBorder="1" applyAlignment="1">
      <alignment horizontal="right" vertical="center" wrapText="1" readingOrder="1"/>
    </xf>
    <xf numFmtId="4" fontId="31" fillId="7" borderId="3" xfId="0" applyNumberFormat="1" applyFont="1" applyFill="1" applyBorder="1" applyAlignment="1">
      <alignment horizontal="right" vertical="center" wrapText="1" readingOrder="1"/>
    </xf>
    <xf numFmtId="4" fontId="33" fillId="8" borderId="3" xfId="0" applyNumberFormat="1" applyFont="1" applyFill="1" applyBorder="1" applyAlignment="1" applyProtection="1"/>
    <xf numFmtId="4" fontId="34" fillId="4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/>
    </xf>
    <xf numFmtId="4" fontId="31" fillId="2" borderId="4" xfId="0" applyNumberFormat="1" applyFont="1" applyFill="1" applyBorder="1" applyAlignment="1">
      <alignment horizontal="right"/>
    </xf>
    <xf numFmtId="4" fontId="32" fillId="6" borderId="3" xfId="0" applyNumberFormat="1" applyFont="1" applyFill="1" applyBorder="1" applyAlignment="1">
      <alignment horizontal="right" vertical="center" wrapText="1" readingOrder="1"/>
    </xf>
    <xf numFmtId="4" fontId="35" fillId="16" borderId="0" xfId="0" applyNumberFormat="1" applyFont="1" applyFill="1"/>
    <xf numFmtId="4" fontId="35" fillId="0" borderId="0" xfId="0" applyNumberFormat="1" applyFont="1"/>
    <xf numFmtId="0" fontId="35" fillId="0" borderId="0" xfId="0" applyFont="1"/>
    <xf numFmtId="4" fontId="9" fillId="12" borderId="3" xfId="0" applyNumberFormat="1" applyFont="1" applyFill="1" applyBorder="1" applyAlignment="1">
      <alignment horizontal="right"/>
    </xf>
    <xf numFmtId="4" fontId="36" fillId="0" borderId="3" xfId="0" applyNumberFormat="1" applyFont="1" applyFill="1" applyBorder="1" applyAlignment="1">
      <alignment horizontal="right"/>
    </xf>
    <xf numFmtId="0" fontId="37" fillId="0" borderId="5" xfId="0" applyFont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0" fillId="8" borderId="3" xfId="0" applyNumberFormat="1" applyFont="1" applyFill="1" applyBorder="1" applyAlignment="1" applyProtection="1"/>
    <xf numFmtId="4" fontId="9" fillId="4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 vertical="center" wrapText="1" readingOrder="1"/>
    </xf>
    <xf numFmtId="4" fontId="10" fillId="2" borderId="3" xfId="0" applyNumberFormat="1" applyFont="1" applyFill="1" applyBorder="1" applyAlignment="1">
      <alignment horizontal="right"/>
    </xf>
    <xf numFmtId="4" fontId="36" fillId="0" borderId="0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7" fillId="10" borderId="3" xfId="0" applyFont="1" applyFill="1" applyBorder="1" applyAlignment="1">
      <alignment horizontal="left" vertical="center" wrapText="1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>
      <alignment horizontal="left" vertical="center" wrapText="1" readingOrder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wrapText="1"/>
    </xf>
    <xf numFmtId="0" fontId="17" fillId="11" borderId="3" xfId="0" applyFont="1" applyFill="1" applyBorder="1" applyAlignment="1">
      <alignment horizontal="left" vertical="center" wrapText="1" readingOrder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8" fillId="0" borderId="3" xfId="0" applyNumberFormat="1" applyFont="1" applyFill="1" applyBorder="1" applyAlignment="1" applyProtection="1">
      <alignment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9" fillId="0" borderId="0" xfId="0" applyFont="1"/>
    <xf numFmtId="4" fontId="39" fillId="0" borderId="0" xfId="0" applyNumberFormat="1" applyFont="1"/>
    <xf numFmtId="4" fontId="40" fillId="0" borderId="0" xfId="0" applyNumberFormat="1" applyFont="1"/>
    <xf numFmtId="0" fontId="40" fillId="0" borderId="0" xfId="0" applyFont="1"/>
    <xf numFmtId="0" fontId="41" fillId="0" borderId="0" xfId="0" applyFont="1"/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42" fillId="6" borderId="3" xfId="0" applyFont="1" applyFill="1" applyBorder="1" applyAlignment="1">
      <alignment horizontal="left" vertical="center" wrapText="1" readingOrder="1"/>
    </xf>
    <xf numFmtId="0" fontId="43" fillId="7" borderId="3" xfId="0" applyFont="1" applyFill="1" applyBorder="1" applyAlignment="1">
      <alignment horizontal="left" vertical="center" wrapText="1" readingOrder="1"/>
    </xf>
    <xf numFmtId="4" fontId="44" fillId="8" borderId="3" xfId="0" applyNumberFormat="1" applyFont="1" applyFill="1" applyBorder="1" applyAlignment="1" applyProtection="1"/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45" fillId="0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45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3" fontId="47" fillId="17" borderId="3" xfId="0" applyNumberFormat="1" applyFont="1" applyFill="1" applyBorder="1" applyAlignment="1">
      <alignment horizontal="center"/>
    </xf>
    <xf numFmtId="0" fontId="46" fillId="17" borderId="3" xfId="0" quotePrefix="1" applyFont="1" applyFill="1" applyBorder="1" applyAlignment="1">
      <alignment horizontal="left" vertical="center"/>
    </xf>
    <xf numFmtId="0" fontId="46" fillId="17" borderId="3" xfId="0" applyNumberFormat="1" applyFont="1" applyFill="1" applyBorder="1" applyAlignment="1" applyProtection="1">
      <alignment horizontal="left" vertical="center" wrapText="1"/>
    </xf>
    <xf numFmtId="4" fontId="47" fillId="17" borderId="3" xfId="0" applyNumberFormat="1" applyFont="1" applyFill="1" applyBorder="1" applyAlignment="1">
      <alignment horizontal="right"/>
    </xf>
    <xf numFmtId="0" fontId="48" fillId="0" borderId="3" xfId="0" applyNumberFormat="1" applyFont="1" applyFill="1" applyBorder="1" applyAlignment="1" applyProtection="1">
      <alignment horizontal="left" vertical="center" wrapText="1"/>
    </xf>
    <xf numFmtId="0" fontId="49" fillId="0" borderId="3" xfId="0" applyNumberFormat="1" applyFont="1" applyFill="1" applyBorder="1" applyAlignment="1" applyProtection="1">
      <alignment horizontal="left" vertical="center" wrapText="1"/>
    </xf>
    <xf numFmtId="4" fontId="50" fillId="0" borderId="3" xfId="0" applyNumberFormat="1" applyFont="1" applyFill="1" applyBorder="1" applyAlignment="1">
      <alignment horizontal="right"/>
    </xf>
    <xf numFmtId="4" fontId="0" fillId="0" borderId="0" xfId="0" applyNumberFormat="1" applyFill="1"/>
    <xf numFmtId="4" fontId="0" fillId="17" borderId="0" xfId="0" applyNumberFormat="1" applyFont="1" applyFill="1"/>
    <xf numFmtId="0" fontId="0" fillId="17" borderId="0" xfId="0" applyFill="1"/>
    <xf numFmtId="4" fontId="0" fillId="17" borderId="0" xfId="0" applyNumberFormat="1" applyFill="1"/>
    <xf numFmtId="0" fontId="0" fillId="4" borderId="0" xfId="0" applyFill="1"/>
    <xf numFmtId="4" fontId="0" fillId="4" borderId="0" xfId="0" applyNumberFormat="1" applyFill="1"/>
    <xf numFmtId="0" fontId="46" fillId="4" borderId="3" xfId="0" quotePrefix="1" applyFont="1" applyFill="1" applyBorder="1" applyAlignment="1">
      <alignment horizontal="left" vertical="center"/>
    </xf>
    <xf numFmtId="4" fontId="0" fillId="4" borderId="0" xfId="0" applyNumberFormat="1" applyFont="1" applyFill="1"/>
    <xf numFmtId="4" fontId="47" fillId="4" borderId="3" xfId="0" applyNumberFormat="1" applyFont="1" applyFill="1" applyBorder="1" applyAlignment="1">
      <alignment horizontal="right"/>
    </xf>
    <xf numFmtId="0" fontId="48" fillId="17" borderId="3" xfId="0" applyNumberFormat="1" applyFont="1" applyFill="1" applyBorder="1" applyAlignment="1" applyProtection="1">
      <alignment horizontal="left" vertical="center" wrapText="1"/>
    </xf>
    <xf numFmtId="4" fontId="51" fillId="17" borderId="3" xfId="0" applyNumberFormat="1" applyFont="1" applyFill="1" applyBorder="1" applyAlignment="1">
      <alignment horizontal="right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52" fillId="5" borderId="0" xfId="0" applyFont="1" applyFill="1"/>
    <xf numFmtId="49" fontId="53" fillId="5" borderId="0" xfId="0" applyNumberFormat="1" applyFont="1" applyFill="1" applyAlignment="1">
      <alignment horizontal="center"/>
    </xf>
    <xf numFmtId="49" fontId="54" fillId="5" borderId="0" xfId="0" applyNumberFormat="1" applyFont="1" applyFill="1" applyAlignment="1">
      <alignment horizontal="center"/>
    </xf>
    <xf numFmtId="49" fontId="55" fillId="5" borderId="0" xfId="0" applyNumberFormat="1" applyFont="1" applyFill="1" applyAlignment="1">
      <alignment horizontal="center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6" fillId="5" borderId="1" xfId="0" quotePrefix="1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 applyProtection="1">
      <alignment horizontal="right" wrapText="1"/>
    </xf>
    <xf numFmtId="0" fontId="25" fillId="4" borderId="4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4" fontId="27" fillId="2" borderId="3" xfId="0" applyNumberFormat="1" applyFont="1" applyFill="1" applyBorder="1" applyAlignment="1">
      <alignment horizontal="right"/>
    </xf>
    <xf numFmtId="49" fontId="25" fillId="2" borderId="1" xfId="0" applyNumberFormat="1" applyFont="1" applyFill="1" applyBorder="1" applyAlignment="1" applyProtection="1">
      <alignment horizontal="left" vertical="center" wrapText="1" indent="1"/>
    </xf>
    <xf numFmtId="49" fontId="25" fillId="2" borderId="2" xfId="0" applyNumberFormat="1" applyFont="1" applyFill="1" applyBorder="1" applyAlignment="1" applyProtection="1">
      <alignment horizontal="left" vertical="center" wrapText="1" indent="1"/>
    </xf>
    <xf numFmtId="49" fontId="25" fillId="2" borderId="4" xfId="0" applyNumberFormat="1" applyFont="1" applyFill="1" applyBorder="1" applyAlignment="1" applyProtection="1">
      <alignment horizontal="left" vertical="center" wrapText="1" inden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5" fillId="0" borderId="3" xfId="0" applyNumberFormat="1" applyFont="1" applyFill="1" applyBorder="1" applyAlignment="1" applyProtection="1">
      <alignment wrapText="1"/>
    </xf>
    <xf numFmtId="4" fontId="20" fillId="0" borderId="3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24" fillId="0" borderId="0" xfId="0" applyNumberFormat="1" applyFont="1" applyFill="1" applyBorder="1" applyAlignment="1" applyProtection="1">
      <alignment horizontal="center" vertical="center" wrapText="1"/>
    </xf>
    <xf numFmtId="0" fontId="17" fillId="19" borderId="3" xfId="0" applyFont="1" applyFill="1" applyBorder="1" applyAlignment="1">
      <alignment horizontal="left" vertical="center" wrapText="1" readingOrder="1"/>
    </xf>
    <xf numFmtId="4" fontId="32" fillId="19" borderId="3" xfId="0" applyNumberFormat="1" applyFont="1" applyFill="1" applyBorder="1" applyAlignment="1">
      <alignment horizontal="right" vertical="center" wrapText="1" readingOrder="1"/>
    </xf>
    <xf numFmtId="4" fontId="20" fillId="5" borderId="3" xfId="0" applyNumberFormat="1" applyFont="1" applyFill="1" applyBorder="1" applyAlignment="1">
      <alignment horizontal="right"/>
    </xf>
    <xf numFmtId="0" fontId="46" fillId="5" borderId="3" xfId="0" quotePrefix="1" applyFont="1" applyFill="1" applyBorder="1" applyAlignment="1">
      <alignment horizontal="left" vertical="center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46" fillId="17" borderId="1" xfId="0" quotePrefix="1" applyFont="1" applyFill="1" applyBorder="1" applyAlignment="1">
      <alignment horizontal="center" vertical="center"/>
    </xf>
    <xf numFmtId="0" fontId="46" fillId="17" borderId="4" xfId="0" quotePrefix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1" fillId="2" borderId="1" xfId="0" applyNumberFormat="1" applyFont="1" applyFill="1" applyBorder="1" applyAlignment="1" applyProtection="1">
      <alignment horizontal="left" vertical="center" wrapText="1" indent="1"/>
    </xf>
    <xf numFmtId="0" fontId="11" fillId="2" borderId="2" xfId="0" applyNumberFormat="1" applyFont="1" applyFill="1" applyBorder="1" applyAlignment="1" applyProtection="1">
      <alignment horizontal="left" vertical="center" wrapText="1" indent="1"/>
    </xf>
    <xf numFmtId="0" fontId="11" fillId="2" borderId="4" xfId="0" applyNumberFormat="1" applyFont="1" applyFill="1" applyBorder="1" applyAlignment="1" applyProtection="1">
      <alignment horizontal="left" vertical="center" wrapText="1" inden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10" fillId="8" borderId="1" xfId="0" applyNumberFormat="1" applyFont="1" applyFill="1" applyBorder="1" applyAlignment="1" applyProtection="1">
      <alignment horizontal="left"/>
    </xf>
    <xf numFmtId="4" fontId="10" fillId="8" borderId="2" xfId="0" applyNumberFormat="1" applyFont="1" applyFill="1" applyBorder="1" applyAlignment="1" applyProtection="1">
      <alignment horizontal="left"/>
    </xf>
    <xf numFmtId="4" fontId="10" fillId="8" borderId="4" xfId="0" applyNumberFormat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7" borderId="2" xfId="0" applyFont="1" applyFill="1" applyBorder="1" applyAlignment="1">
      <alignment horizontal="left" vertical="center" wrapText="1" readingOrder="1"/>
    </xf>
    <xf numFmtId="0" fontId="11" fillId="7" borderId="4" xfId="0" applyFont="1" applyFill="1" applyBorder="1" applyAlignment="1">
      <alignment horizontal="left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6" borderId="2" xfId="0" applyFont="1" applyFill="1" applyBorder="1" applyAlignment="1">
      <alignment horizontal="center" vertical="center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wrapText="1"/>
    </xf>
    <xf numFmtId="0" fontId="27" fillId="4" borderId="1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10" borderId="2" xfId="0" applyFont="1" applyFill="1" applyBorder="1" applyAlignment="1">
      <alignment horizontal="center" vertical="center" wrapText="1" readingOrder="1"/>
    </xf>
    <xf numFmtId="0" fontId="17" fillId="10" borderId="4" xfId="0" applyFont="1" applyFill="1" applyBorder="1" applyAlignment="1">
      <alignment horizontal="center" vertical="center" wrapText="1" readingOrder="1"/>
    </xf>
    <xf numFmtId="0" fontId="42" fillId="6" borderId="1" xfId="0" applyFont="1" applyFill="1" applyBorder="1" applyAlignment="1">
      <alignment horizontal="center" vertical="center" wrapText="1" readingOrder="1"/>
    </xf>
    <xf numFmtId="0" fontId="42" fillId="6" borderId="2" xfId="0" applyFont="1" applyFill="1" applyBorder="1" applyAlignment="1">
      <alignment horizontal="center" vertical="center" wrapText="1" readingOrder="1"/>
    </xf>
    <xf numFmtId="0" fontId="42" fillId="6" borderId="4" xfId="0" applyFont="1" applyFill="1" applyBorder="1" applyAlignment="1">
      <alignment horizontal="center" vertical="center" wrapText="1" readingOrder="1"/>
    </xf>
    <xf numFmtId="0" fontId="43" fillId="7" borderId="1" xfId="0" applyFont="1" applyFill="1" applyBorder="1" applyAlignment="1">
      <alignment horizontal="left" vertical="center" wrapText="1" readingOrder="1"/>
    </xf>
    <xf numFmtId="0" fontId="43" fillId="7" borderId="2" xfId="0" applyFont="1" applyFill="1" applyBorder="1" applyAlignment="1">
      <alignment horizontal="left" vertical="center" wrapText="1" readingOrder="1"/>
    </xf>
    <xf numFmtId="0" fontId="43" fillId="7" borderId="4" xfId="0" applyFont="1" applyFill="1" applyBorder="1" applyAlignment="1">
      <alignment horizontal="left" vertical="center" wrapText="1" readingOrder="1"/>
    </xf>
    <xf numFmtId="4" fontId="44" fillId="8" borderId="1" xfId="0" applyNumberFormat="1" applyFont="1" applyFill="1" applyBorder="1" applyAlignment="1" applyProtection="1">
      <alignment horizontal="left"/>
    </xf>
    <xf numFmtId="4" fontId="44" fillId="8" borderId="2" xfId="0" applyNumberFormat="1" applyFont="1" applyFill="1" applyBorder="1" applyAlignment="1" applyProtection="1">
      <alignment horizontal="left"/>
    </xf>
    <xf numFmtId="4" fontId="44" fillId="8" borderId="4" xfId="0" applyNumberFormat="1" applyFont="1" applyFill="1" applyBorder="1" applyAlignment="1" applyProtection="1">
      <alignment horizontal="left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9" fontId="3" fillId="2" borderId="1" xfId="0" applyNumberFormat="1" applyFont="1" applyFill="1" applyBorder="1" applyAlignment="1" applyProtection="1">
      <alignment horizontal="left" vertical="center" wrapText="1" indent="1"/>
    </xf>
    <xf numFmtId="49" fontId="3" fillId="2" borderId="2" xfId="0" applyNumberFormat="1" applyFont="1" applyFill="1" applyBorder="1" applyAlignment="1" applyProtection="1">
      <alignment horizontal="left" vertical="center" wrapText="1" indent="1"/>
    </xf>
    <xf numFmtId="49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11" borderId="1" xfId="0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center" wrapText="1" readingOrder="1"/>
    </xf>
    <xf numFmtId="0" fontId="17" fillId="11" borderId="4" xfId="0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4" fontId="29" fillId="8" borderId="1" xfId="0" applyNumberFormat="1" applyFont="1" applyFill="1" applyBorder="1" applyAlignment="1" applyProtection="1">
      <alignment horizontal="left"/>
    </xf>
    <xf numFmtId="4" fontId="29" fillId="8" borderId="2" xfId="0" applyNumberFormat="1" applyFont="1" applyFill="1" applyBorder="1" applyAlignment="1" applyProtection="1">
      <alignment horizontal="left"/>
    </xf>
    <xf numFmtId="4" fontId="29" fillId="8" borderId="4" xfId="0" applyNumberFormat="1" applyFont="1" applyFill="1" applyBorder="1" applyAlignment="1" applyProtection="1">
      <alignment horizontal="left"/>
    </xf>
    <xf numFmtId="0" fontId="25" fillId="4" borderId="1" xfId="0" applyNumberFormat="1" applyFont="1" applyFill="1" applyBorder="1" applyAlignment="1" applyProtection="1">
      <alignment horizontal="left" vertical="center" wrapText="1"/>
    </xf>
    <xf numFmtId="0" fontId="25" fillId="4" borderId="2" xfId="0" applyNumberFormat="1" applyFont="1" applyFill="1" applyBorder="1" applyAlignment="1" applyProtection="1">
      <alignment horizontal="left" vertical="center" wrapText="1"/>
    </xf>
    <xf numFmtId="0" fontId="25" fillId="4" borderId="4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 indent="1"/>
    </xf>
    <xf numFmtId="0" fontId="27" fillId="2" borderId="2" xfId="0" applyNumberFormat="1" applyFont="1" applyFill="1" applyBorder="1" applyAlignment="1" applyProtection="1">
      <alignment horizontal="left" vertical="center" wrapText="1" indent="1"/>
    </xf>
    <xf numFmtId="0" fontId="27" fillId="2" borderId="4" xfId="0" applyNumberFormat="1" applyFont="1" applyFill="1" applyBorder="1" applyAlignment="1" applyProtection="1">
      <alignment horizontal="left" vertical="center" wrapText="1" indent="1"/>
    </xf>
    <xf numFmtId="49" fontId="25" fillId="2" borderId="1" xfId="0" applyNumberFormat="1" applyFont="1" applyFill="1" applyBorder="1" applyAlignment="1" applyProtection="1">
      <alignment horizontal="left" vertical="center" wrapText="1" indent="1"/>
    </xf>
    <xf numFmtId="49" fontId="25" fillId="2" borderId="2" xfId="0" applyNumberFormat="1" applyFont="1" applyFill="1" applyBorder="1" applyAlignment="1" applyProtection="1">
      <alignment horizontal="left" vertical="center" wrapText="1" indent="1"/>
    </xf>
    <xf numFmtId="49" fontId="25" fillId="2" borderId="4" xfId="0" applyNumberFormat="1" applyFont="1" applyFill="1" applyBorder="1" applyAlignment="1" applyProtection="1">
      <alignment horizontal="left" vertical="center" wrapText="1" indent="1"/>
    </xf>
    <xf numFmtId="49" fontId="45" fillId="0" borderId="1" xfId="0" applyNumberFormat="1" applyFont="1" applyFill="1" applyBorder="1" applyAlignment="1" applyProtection="1">
      <alignment horizontal="left" vertical="center" wrapText="1" indent="1"/>
    </xf>
    <xf numFmtId="49" fontId="45" fillId="0" borderId="2" xfId="0" applyNumberFormat="1" applyFont="1" applyFill="1" applyBorder="1" applyAlignment="1" applyProtection="1">
      <alignment horizontal="left" vertical="center" wrapText="1" indent="1"/>
    </xf>
    <xf numFmtId="49" fontId="45" fillId="0" borderId="4" xfId="0" applyNumberFormat="1" applyFont="1" applyFill="1" applyBorder="1" applyAlignment="1" applyProtection="1">
      <alignment horizontal="left" vertical="center" wrapText="1" indent="1"/>
    </xf>
    <xf numFmtId="4" fontId="10" fillId="18" borderId="1" xfId="0" applyNumberFormat="1" applyFont="1" applyFill="1" applyBorder="1" applyAlignment="1" applyProtection="1">
      <alignment horizontal="left"/>
    </xf>
    <xf numFmtId="4" fontId="10" fillId="18" borderId="2" xfId="0" applyNumberFormat="1" applyFont="1" applyFill="1" applyBorder="1" applyAlignment="1" applyProtection="1">
      <alignment horizontal="left"/>
    </xf>
    <xf numFmtId="4" fontId="10" fillId="18" borderId="4" xfId="0" applyNumberFormat="1" applyFont="1" applyFill="1" applyBorder="1" applyAlignment="1" applyProtection="1">
      <alignment horizontal="left"/>
    </xf>
    <xf numFmtId="0" fontId="17" fillId="19" borderId="1" xfId="0" applyFont="1" applyFill="1" applyBorder="1" applyAlignment="1">
      <alignment horizontal="center" vertical="center" wrapText="1" readingOrder="1"/>
    </xf>
    <xf numFmtId="0" fontId="17" fillId="19" borderId="2" xfId="0" applyFont="1" applyFill="1" applyBorder="1" applyAlignment="1">
      <alignment horizontal="center" vertical="center" wrapText="1" readingOrder="1"/>
    </xf>
    <xf numFmtId="0" fontId="17" fillId="19" borderId="4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4" fontId="25" fillId="5" borderId="3" xfId="0" applyNumberFormat="1" applyFont="1" applyFill="1" applyBorder="1" applyAlignment="1">
      <alignment horizontal="right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colors>
    <mruColors>
      <color rgb="FFD60093"/>
      <color rgb="FF66FF99"/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Normal="100" zoomScaleSheetLayoutView="100" workbookViewId="0">
      <selection activeCell="A16" sqref="A16:J1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02" t="s">
        <v>331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202" t="s">
        <v>33</v>
      </c>
      <c r="B3" s="202"/>
      <c r="C3" s="202"/>
      <c r="D3" s="202"/>
      <c r="E3" s="202"/>
      <c r="F3" s="202"/>
      <c r="G3" s="202"/>
      <c r="H3" s="202"/>
      <c r="I3" s="204"/>
      <c r="J3" s="20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202" t="s">
        <v>41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0" ht="18" x14ac:dyDescent="0.25">
      <c r="A6" s="1"/>
      <c r="B6" s="2"/>
      <c r="C6" s="2"/>
      <c r="D6" s="2"/>
      <c r="E6" s="7"/>
      <c r="F6" s="99"/>
      <c r="G6" s="8"/>
      <c r="H6" s="8"/>
      <c r="I6" s="8"/>
      <c r="J6" s="36" t="s">
        <v>208</v>
      </c>
    </row>
    <row r="7" spans="1:10" ht="25.5" x14ac:dyDescent="0.25">
      <c r="A7" s="30"/>
      <c r="B7" s="31"/>
      <c r="C7" s="31"/>
      <c r="D7" s="32"/>
      <c r="E7" s="33"/>
      <c r="F7" s="4" t="s">
        <v>298</v>
      </c>
      <c r="G7" s="4" t="s">
        <v>310</v>
      </c>
      <c r="H7" s="4" t="s">
        <v>301</v>
      </c>
      <c r="I7" s="4" t="s">
        <v>247</v>
      </c>
      <c r="J7" s="4" t="s">
        <v>302</v>
      </c>
    </row>
    <row r="8" spans="1:10" x14ac:dyDescent="0.25">
      <c r="A8" s="205" t="s">
        <v>0</v>
      </c>
      <c r="B8" s="206"/>
      <c r="C8" s="206"/>
      <c r="D8" s="206"/>
      <c r="E8" s="207"/>
      <c r="F8" s="58">
        <f t="shared" ref="F8" si="0">SUM(F9:F10)</f>
        <v>1948770.39</v>
      </c>
      <c r="G8" s="58">
        <f>SUM(G9:G10)</f>
        <v>2041287.29</v>
      </c>
      <c r="H8" s="58">
        <f>SUM(H9:H10)</f>
        <v>2319746</v>
      </c>
      <c r="I8" s="58">
        <f t="shared" ref="I8:J8" si="1">SUM(I9:I10)</f>
        <v>2319746</v>
      </c>
      <c r="J8" s="58">
        <f t="shared" si="1"/>
        <v>2319746</v>
      </c>
    </row>
    <row r="9" spans="1:10" x14ac:dyDescent="0.25">
      <c r="A9" s="208" t="s">
        <v>1</v>
      </c>
      <c r="B9" s="201"/>
      <c r="C9" s="201"/>
      <c r="D9" s="201"/>
      <c r="E9" s="209"/>
      <c r="F9" s="59">
        <v>1948770.39</v>
      </c>
      <c r="G9" s="59">
        <f>' Račun prihoda i rashoda'!F11</f>
        <v>2041287.29</v>
      </c>
      <c r="H9" s="59">
        <f>' Račun prihoda i rashoda'!G11</f>
        <v>2319746</v>
      </c>
      <c r="I9" s="59">
        <f>' Račun prihoda i rashoda'!H11</f>
        <v>2319746</v>
      </c>
      <c r="J9" s="59">
        <f>' Račun prihoda i rashoda'!I11</f>
        <v>2319746</v>
      </c>
    </row>
    <row r="10" spans="1:10" x14ac:dyDescent="0.25">
      <c r="A10" s="210" t="s">
        <v>2</v>
      </c>
      <c r="B10" s="209"/>
      <c r="C10" s="209"/>
      <c r="D10" s="209"/>
      <c r="E10" s="209"/>
      <c r="F10" s="59">
        <f>' Račun prihoda i rashoda'!E29</f>
        <v>0</v>
      </c>
      <c r="G10" s="59">
        <f>' Račun prihoda i rashoda'!F29</f>
        <v>0</v>
      </c>
      <c r="H10" s="59">
        <f>' Račun prihoda i rashoda'!G29</f>
        <v>0</v>
      </c>
      <c r="I10" s="59">
        <f>' Račun prihoda i rashoda'!H29</f>
        <v>0</v>
      </c>
      <c r="J10" s="59">
        <f>' Račun prihoda i rashoda'!I29</f>
        <v>0</v>
      </c>
    </row>
    <row r="11" spans="1:10" x14ac:dyDescent="0.25">
      <c r="A11" s="37" t="s">
        <v>3</v>
      </c>
      <c r="B11" s="38"/>
      <c r="C11" s="38"/>
      <c r="D11" s="38"/>
      <c r="E11" s="38"/>
      <c r="F11" s="58">
        <f t="shared" ref="F11" si="2">SUM(F12:F13)</f>
        <v>1946391.61</v>
      </c>
      <c r="G11" s="58">
        <f>SUM(G12:G13)</f>
        <v>2041287.29</v>
      </c>
      <c r="H11" s="58">
        <f>SUM(H12:H13)</f>
        <v>2319746</v>
      </c>
      <c r="I11" s="58">
        <f t="shared" ref="I11:J11" si="3">SUM(I12:I13)</f>
        <v>2319746</v>
      </c>
      <c r="J11" s="58">
        <f t="shared" si="3"/>
        <v>2319746</v>
      </c>
    </row>
    <row r="12" spans="1:10" x14ac:dyDescent="0.25">
      <c r="A12" s="200" t="s">
        <v>4</v>
      </c>
      <c r="B12" s="201"/>
      <c r="C12" s="201"/>
      <c r="D12" s="201"/>
      <c r="E12" s="201"/>
      <c r="F12" s="59">
        <v>1835675.98</v>
      </c>
      <c r="G12" s="59">
        <f>' Račun prihoda i rashoda'!F35</f>
        <v>2030409.45</v>
      </c>
      <c r="H12" s="59">
        <f>' Račun prihoda i rashoda'!G35</f>
        <v>2194186</v>
      </c>
      <c r="I12" s="59">
        <f>' Račun prihoda i rashoda'!H35</f>
        <v>2194186</v>
      </c>
      <c r="J12" s="59">
        <f>' Račun prihoda i rashoda'!I35</f>
        <v>2194186</v>
      </c>
    </row>
    <row r="13" spans="1:10" x14ac:dyDescent="0.25">
      <c r="A13" s="214" t="s">
        <v>5</v>
      </c>
      <c r="B13" s="209"/>
      <c r="C13" s="209"/>
      <c r="D13" s="209"/>
      <c r="E13" s="209"/>
      <c r="F13" s="60">
        <f>' Račun prihoda i rashoda'!E64</f>
        <v>110715.63</v>
      </c>
      <c r="G13" s="60">
        <f>' Račun prihoda i rashoda'!F64</f>
        <v>10877.84</v>
      </c>
      <c r="H13" s="60">
        <f>' Račun prihoda i rashoda'!G64</f>
        <v>125560</v>
      </c>
      <c r="I13" s="60">
        <f>' Račun prihoda i rashoda'!H64</f>
        <v>125560</v>
      </c>
      <c r="J13" s="60">
        <f>' Račun prihoda i rashoda'!I64</f>
        <v>125560</v>
      </c>
    </row>
    <row r="14" spans="1:10" x14ac:dyDescent="0.25">
      <c r="A14" s="213" t="s">
        <v>6</v>
      </c>
      <c r="B14" s="206"/>
      <c r="C14" s="206"/>
      <c r="D14" s="206"/>
      <c r="E14" s="206"/>
      <c r="F14" s="61">
        <f t="shared" ref="F14" si="4">F8-F11</f>
        <v>2378.7800000000002</v>
      </c>
      <c r="G14" s="61">
        <f>G8-G11</f>
        <v>0</v>
      </c>
      <c r="H14" s="61">
        <f>H8-H11</f>
        <v>0</v>
      </c>
      <c r="I14" s="61">
        <f t="shared" ref="I14:J14" si="5">I8-I11</f>
        <v>0</v>
      </c>
      <c r="J14" s="61">
        <f t="shared" si="5"/>
        <v>0</v>
      </c>
    </row>
    <row r="15" spans="1:10" ht="18" x14ac:dyDescent="0.25">
      <c r="A15" s="5"/>
      <c r="B15" s="9"/>
      <c r="C15" s="9"/>
      <c r="D15" s="9"/>
      <c r="E15" s="9"/>
      <c r="F15" s="108"/>
      <c r="G15" s="9"/>
      <c r="H15" s="3"/>
      <c r="I15" s="3"/>
      <c r="J15" s="3"/>
    </row>
    <row r="16" spans="1:10" ht="18" customHeight="1" x14ac:dyDescent="0.25">
      <c r="A16" s="202" t="s">
        <v>42</v>
      </c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0" ht="18" x14ac:dyDescent="0.25">
      <c r="A17" s="27"/>
      <c r="B17" s="25"/>
      <c r="C17" s="25"/>
      <c r="D17" s="25"/>
      <c r="E17" s="25"/>
      <c r="F17" s="25"/>
      <c r="G17" s="25"/>
      <c r="H17" s="26"/>
      <c r="I17" s="26"/>
      <c r="J17" s="26"/>
    </row>
    <row r="18" spans="1:10" ht="25.5" x14ac:dyDescent="0.25">
      <c r="A18" s="30"/>
      <c r="B18" s="31"/>
      <c r="C18" s="31"/>
      <c r="D18" s="32"/>
      <c r="E18" s="33"/>
      <c r="F18" s="4" t="s">
        <v>298</v>
      </c>
      <c r="G18" s="4" t="s">
        <v>310</v>
      </c>
      <c r="H18" s="4" t="s">
        <v>301</v>
      </c>
      <c r="I18" s="4" t="s">
        <v>247</v>
      </c>
      <c r="J18" s="4" t="s">
        <v>302</v>
      </c>
    </row>
    <row r="19" spans="1:10" ht="15.75" customHeight="1" x14ac:dyDescent="0.25">
      <c r="A19" s="208" t="s">
        <v>8</v>
      </c>
      <c r="B19" s="211"/>
      <c r="C19" s="211"/>
      <c r="D19" s="211"/>
      <c r="E19" s="212"/>
      <c r="F19" s="35">
        <f>'Račun financ. prema ekon.kl.'!E9</f>
        <v>0</v>
      </c>
      <c r="G19" s="35">
        <f>'Račun financ. prema ekon.kl.'!F9</f>
        <v>0</v>
      </c>
      <c r="H19" s="35">
        <f>'Račun financ. prema ekon.kl.'!G9</f>
        <v>0</v>
      </c>
      <c r="I19" s="35">
        <f>'Račun financ. prema ekon.kl.'!H9</f>
        <v>0</v>
      </c>
      <c r="J19" s="35">
        <f>'Račun financ. prema ekon.kl.'!I9</f>
        <v>0</v>
      </c>
    </row>
    <row r="20" spans="1:10" x14ac:dyDescent="0.25">
      <c r="A20" s="208" t="s">
        <v>9</v>
      </c>
      <c r="B20" s="201"/>
      <c r="C20" s="201"/>
      <c r="D20" s="201"/>
      <c r="E20" s="201"/>
      <c r="F20" s="35">
        <f>'Račun financ. prema ekon.kl.'!E12</f>
        <v>0</v>
      </c>
      <c r="G20" s="35">
        <f>'Račun financ. prema ekon.kl.'!F12</f>
        <v>0</v>
      </c>
      <c r="H20" s="35">
        <f>'Račun financ. prema ekon.kl.'!G12</f>
        <v>0</v>
      </c>
      <c r="I20" s="35">
        <f>'Račun financ. prema ekon.kl.'!H12</f>
        <v>0</v>
      </c>
      <c r="J20" s="35">
        <f>'Račun financ. prema ekon.kl.'!I12</f>
        <v>0</v>
      </c>
    </row>
    <row r="21" spans="1:10" x14ac:dyDescent="0.25">
      <c r="A21" s="213" t="s">
        <v>10</v>
      </c>
      <c r="B21" s="206"/>
      <c r="C21" s="206"/>
      <c r="D21" s="206"/>
      <c r="E21" s="206"/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6"/>
      <c r="I22" s="26"/>
      <c r="J22" s="26"/>
    </row>
    <row r="23" spans="1:10" ht="18" customHeight="1" x14ac:dyDescent="0.25">
      <c r="A23" s="202" t="s">
        <v>47</v>
      </c>
      <c r="B23" s="203"/>
      <c r="C23" s="203"/>
      <c r="D23" s="203"/>
      <c r="E23" s="203"/>
      <c r="F23" s="203"/>
      <c r="G23" s="203"/>
      <c r="H23" s="203"/>
      <c r="I23" s="203"/>
      <c r="J23" s="203"/>
    </row>
    <row r="24" spans="1:10" ht="18" x14ac:dyDescent="0.25">
      <c r="A24" s="24"/>
      <c r="B24" s="25"/>
      <c r="C24" s="25"/>
      <c r="D24" s="25"/>
      <c r="E24" s="25"/>
      <c r="F24" s="25"/>
      <c r="G24" s="25"/>
      <c r="H24" s="26"/>
      <c r="I24" s="26"/>
      <c r="J24" s="26"/>
    </row>
    <row r="25" spans="1:10" ht="25.5" x14ac:dyDescent="0.25">
      <c r="A25" s="30"/>
      <c r="B25" s="31"/>
      <c r="C25" s="31"/>
      <c r="D25" s="32"/>
      <c r="E25" s="33"/>
      <c r="F25" s="4" t="s">
        <v>298</v>
      </c>
      <c r="G25" s="4" t="s">
        <v>310</v>
      </c>
      <c r="H25" s="4" t="s">
        <v>301</v>
      </c>
      <c r="I25" s="4" t="s">
        <v>247</v>
      </c>
      <c r="J25" s="4" t="s">
        <v>302</v>
      </c>
    </row>
    <row r="26" spans="1:10" x14ac:dyDescent="0.25">
      <c r="A26" s="217" t="s">
        <v>43</v>
      </c>
      <c r="B26" s="218"/>
      <c r="C26" s="218"/>
      <c r="D26" s="218"/>
      <c r="E26" s="219"/>
      <c r="F26" s="62"/>
      <c r="G26" s="62">
        <v>19632.990000000002</v>
      </c>
      <c r="H26" s="62">
        <v>19632.990000000002</v>
      </c>
      <c r="I26" s="62">
        <v>19632.990000000002</v>
      </c>
      <c r="J26" s="63">
        <f>I26-I27</f>
        <v>19632.990000000002</v>
      </c>
    </row>
    <row r="27" spans="1:10" ht="30" customHeight="1" x14ac:dyDescent="0.25">
      <c r="A27" s="220" t="s">
        <v>7</v>
      </c>
      <c r="B27" s="221"/>
      <c r="C27" s="221"/>
      <c r="D27" s="221"/>
      <c r="E27" s="222"/>
      <c r="F27" s="64"/>
      <c r="G27" s="64">
        <v>0</v>
      </c>
      <c r="H27" s="182">
        <v>0</v>
      </c>
      <c r="I27" s="182">
        <v>0</v>
      </c>
      <c r="J27" s="183">
        <v>0</v>
      </c>
    </row>
    <row r="30" spans="1:10" x14ac:dyDescent="0.25">
      <c r="A30" s="200" t="s">
        <v>11</v>
      </c>
      <c r="B30" s="201"/>
      <c r="C30" s="201"/>
      <c r="D30" s="201"/>
      <c r="E30" s="201"/>
      <c r="F30" s="35">
        <v>0</v>
      </c>
      <c r="G30" s="35">
        <v>0</v>
      </c>
      <c r="H30" s="35">
        <v>0</v>
      </c>
      <c r="I30" s="35">
        <v>0</v>
      </c>
      <c r="J30" s="35">
        <v>0</v>
      </c>
    </row>
    <row r="31" spans="1:10" ht="11.2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25">
      <c r="A32" s="215"/>
      <c r="B32" s="216"/>
      <c r="C32" s="216"/>
      <c r="D32" s="216"/>
      <c r="E32" s="216"/>
      <c r="F32" s="216"/>
      <c r="G32" s="216"/>
      <c r="H32" s="216"/>
      <c r="I32" s="216"/>
      <c r="J32" s="216"/>
    </row>
    <row r="33" spans="1:10" ht="8.25" customHeight="1" x14ac:dyDescent="0.25"/>
    <row r="34" spans="1:10" x14ac:dyDescent="0.25">
      <c r="A34" s="215"/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0" ht="8.25" customHeight="1" x14ac:dyDescent="0.25"/>
    <row r="36" spans="1:10" ht="29.25" customHeight="1" x14ac:dyDescent="0.25">
      <c r="A36" s="215" t="s">
        <v>44</v>
      </c>
      <c r="B36" s="216"/>
      <c r="C36" s="216"/>
      <c r="D36" s="216"/>
      <c r="E36" s="216"/>
      <c r="F36" s="216"/>
      <c r="G36" s="216"/>
      <c r="H36" s="216"/>
      <c r="I36" s="216"/>
      <c r="J36" s="216"/>
    </row>
    <row r="38" spans="1:10" x14ac:dyDescent="0.25">
      <c r="A38" t="s">
        <v>230</v>
      </c>
      <c r="E38" t="s">
        <v>231</v>
      </c>
      <c r="H38" t="s">
        <v>232</v>
      </c>
    </row>
    <row r="39" spans="1:10" x14ac:dyDescent="0.25">
      <c r="A39" t="s">
        <v>233</v>
      </c>
      <c r="E39" t="s">
        <v>234</v>
      </c>
      <c r="H39" t="s">
        <v>235</v>
      </c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8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7109375" customWidth="1"/>
    <col min="5" max="6" width="25.28515625" hidden="1" customWidth="1"/>
    <col min="7" max="7" width="25.28515625" style="41" customWidth="1"/>
    <col min="8" max="9" width="25.28515625" style="41" hidden="1" customWidth="1"/>
    <col min="10" max="10" width="0" hidden="1" customWidth="1"/>
    <col min="11" max="11" width="20.85546875" hidden="1" customWidth="1"/>
    <col min="12" max="12" width="16.5703125" hidden="1" customWidth="1"/>
    <col min="13" max="13" width="11.7109375" hidden="1" customWidth="1"/>
    <col min="14" max="14" width="25.42578125" hidden="1" customWidth="1"/>
    <col min="15" max="15" width="14.28515625" hidden="1" customWidth="1"/>
    <col min="16" max="16" width="9.140625" hidden="1" customWidth="1"/>
    <col min="17" max="17" width="9.140625" customWidth="1"/>
  </cols>
  <sheetData>
    <row r="1" spans="1:15" ht="42" customHeight="1" x14ac:dyDescent="0.25">
      <c r="A1" s="202" t="s">
        <v>331</v>
      </c>
      <c r="B1" s="202"/>
      <c r="C1" s="202"/>
      <c r="D1" s="202"/>
      <c r="E1" s="202"/>
      <c r="F1" s="202"/>
      <c r="G1" s="202"/>
      <c r="H1" s="202"/>
      <c r="I1" s="202"/>
      <c r="K1">
        <v>7.5345000000000004</v>
      </c>
    </row>
    <row r="2" spans="1:15" ht="18" customHeight="1" x14ac:dyDescent="0.25">
      <c r="A2" s="5"/>
      <c r="B2" s="5"/>
      <c r="C2" s="5"/>
      <c r="D2" s="5"/>
      <c r="E2" s="5"/>
      <c r="F2" s="5"/>
      <c r="G2" s="45"/>
      <c r="H2" s="45"/>
      <c r="I2" s="45"/>
    </row>
    <row r="3" spans="1:15" ht="15.75" x14ac:dyDescent="0.25">
      <c r="A3" s="202" t="s">
        <v>33</v>
      </c>
      <c r="B3" s="202"/>
      <c r="C3" s="202"/>
      <c r="D3" s="202"/>
      <c r="E3" s="202"/>
      <c r="F3" s="202"/>
      <c r="G3" s="202"/>
      <c r="H3" s="204"/>
      <c r="I3" s="204"/>
    </row>
    <row r="4" spans="1:15" ht="18" x14ac:dyDescent="0.25">
      <c r="A4" s="5"/>
      <c r="B4" s="5"/>
      <c r="C4" s="5"/>
      <c r="D4" s="5"/>
      <c r="E4" s="5"/>
      <c r="F4" s="5"/>
      <c r="G4" s="45"/>
      <c r="H4" s="46"/>
      <c r="I4" s="46"/>
    </row>
    <row r="5" spans="1:15" ht="18" customHeight="1" x14ac:dyDescent="0.25">
      <c r="A5" s="202" t="s">
        <v>13</v>
      </c>
      <c r="B5" s="203"/>
      <c r="C5" s="203"/>
      <c r="D5" s="203"/>
      <c r="E5" s="203"/>
      <c r="F5" s="203"/>
      <c r="G5" s="203"/>
      <c r="H5" s="203"/>
      <c r="I5" s="203"/>
    </row>
    <row r="6" spans="1:15" ht="18" x14ac:dyDescent="0.25">
      <c r="A6" s="5"/>
      <c r="B6" s="5"/>
      <c r="C6" s="5"/>
      <c r="D6" s="5"/>
      <c r="E6" s="72"/>
      <c r="F6" s="72"/>
      <c r="G6" s="45"/>
      <c r="H6" s="46"/>
      <c r="I6" s="46"/>
    </row>
    <row r="7" spans="1:15" ht="15.75" x14ac:dyDescent="0.25">
      <c r="A7" s="202" t="s">
        <v>1</v>
      </c>
      <c r="B7" s="223"/>
      <c r="C7" s="223"/>
      <c r="D7" s="223"/>
      <c r="E7" s="223"/>
      <c r="F7" s="223"/>
      <c r="G7" s="223"/>
      <c r="H7" s="223"/>
      <c r="I7" s="223"/>
    </row>
    <row r="8" spans="1:15" ht="18" x14ac:dyDescent="0.25">
      <c r="A8" s="5"/>
      <c r="B8" s="5"/>
      <c r="C8" s="5"/>
      <c r="D8" s="98"/>
      <c r="E8" s="72">
        <v>1946391.61</v>
      </c>
      <c r="F8" s="72">
        <v>2041287.29</v>
      </c>
      <c r="G8" s="72">
        <v>2319746</v>
      </c>
      <c r="H8" s="46"/>
      <c r="I8" s="46"/>
      <c r="K8" t="s">
        <v>165</v>
      </c>
      <c r="M8" t="s">
        <v>166</v>
      </c>
      <c r="O8" t="s">
        <v>222</v>
      </c>
    </row>
    <row r="9" spans="1:15" ht="27.75" customHeight="1" x14ac:dyDescent="0.25">
      <c r="A9" s="23" t="s">
        <v>14</v>
      </c>
      <c r="B9" s="22" t="s">
        <v>15</v>
      </c>
      <c r="C9" s="22" t="s">
        <v>16</v>
      </c>
      <c r="D9" s="22" t="s">
        <v>12</v>
      </c>
      <c r="E9" s="175" t="s">
        <v>298</v>
      </c>
      <c r="F9" s="84" t="s">
        <v>310</v>
      </c>
      <c r="G9" s="109" t="s">
        <v>301</v>
      </c>
      <c r="H9" s="109" t="s">
        <v>247</v>
      </c>
      <c r="I9" s="109" t="s">
        <v>302</v>
      </c>
    </row>
    <row r="10" spans="1:15" ht="15.75" customHeight="1" x14ac:dyDescent="0.25">
      <c r="A10" s="56"/>
      <c r="B10" s="56"/>
      <c r="C10" s="56"/>
      <c r="D10" s="56" t="s">
        <v>167</v>
      </c>
      <c r="E10" s="57">
        <f>E11+E29</f>
        <v>1946391.61</v>
      </c>
      <c r="F10" s="57">
        <f t="shared" ref="F10" si="0">F11+F29</f>
        <v>2041287.29</v>
      </c>
      <c r="G10" s="57">
        <f>G11+G29</f>
        <v>2319746</v>
      </c>
      <c r="H10" s="57">
        <f t="shared" ref="H10" si="1">H11+H29</f>
        <v>2319746</v>
      </c>
      <c r="I10" s="57">
        <f t="shared" ref="I10" si="2">I11+I29</f>
        <v>2319746</v>
      </c>
      <c r="K10" s="41"/>
    </row>
    <row r="11" spans="1:15" ht="15.75" customHeight="1" x14ac:dyDescent="0.25">
      <c r="A11" s="50">
        <v>6</v>
      </c>
      <c r="B11" s="50"/>
      <c r="C11" s="50"/>
      <c r="D11" s="50" t="s">
        <v>17</v>
      </c>
      <c r="E11" s="51">
        <f>E12+E16+E18+E22+E14</f>
        <v>1946391.61</v>
      </c>
      <c r="F11" s="51">
        <f>F12+F16+F18+F22+F14</f>
        <v>2041287.29</v>
      </c>
      <c r="G11" s="51">
        <f>G12+G16+G18+G22+G14</f>
        <v>2319746</v>
      </c>
      <c r="H11" s="51">
        <f t="shared" ref="H11:I11" si="3">H12+H16+H18+H22+H14</f>
        <v>2319746</v>
      </c>
      <c r="I11" s="51">
        <f t="shared" si="3"/>
        <v>2319746</v>
      </c>
      <c r="K11" s="41">
        <f>G11+G29</f>
        <v>2319746</v>
      </c>
      <c r="M11" s="41">
        <f>G35+G64</f>
        <v>2319746</v>
      </c>
      <c r="O11" s="41">
        <f>M11-K11</f>
        <v>0</v>
      </c>
    </row>
    <row r="12" spans="1:15" ht="38.25" x14ac:dyDescent="0.25">
      <c r="A12" s="43"/>
      <c r="B12" s="44">
        <v>63</v>
      </c>
      <c r="C12" s="44"/>
      <c r="D12" s="44" t="s">
        <v>45</v>
      </c>
      <c r="E12" s="48">
        <f t="shared" ref="E12:F12" si="4">E13</f>
        <v>1678017.24</v>
      </c>
      <c r="F12" s="48">
        <f t="shared" si="4"/>
        <v>1834851.33</v>
      </c>
      <c r="G12" s="48">
        <f>G13</f>
        <v>1979496</v>
      </c>
      <c r="H12" s="48">
        <f t="shared" ref="H12:I12" si="5">H13</f>
        <v>1979496</v>
      </c>
      <c r="I12" s="48">
        <f t="shared" si="5"/>
        <v>1979496</v>
      </c>
      <c r="K12" s="79" t="s">
        <v>133</v>
      </c>
      <c r="L12" s="79">
        <v>537.92999999999995</v>
      </c>
      <c r="M12" s="79"/>
      <c r="O12" s="65">
        <f>'POSEBNI DIO'!G442+'POSEBNI DIO'!G446</f>
        <v>0</v>
      </c>
    </row>
    <row r="13" spans="1:15" x14ac:dyDescent="0.25">
      <c r="A13" s="14"/>
      <c r="B13" s="14"/>
      <c r="C13" s="15" t="s">
        <v>330</v>
      </c>
      <c r="D13" s="15" t="s">
        <v>140</v>
      </c>
      <c r="E13" s="49">
        <f>'POSEBNI DIO'!E444</f>
        <v>1678017.24</v>
      </c>
      <c r="F13" s="49">
        <f>'POSEBNI DIO'!F444</f>
        <v>1834851.33</v>
      </c>
      <c r="G13" s="49">
        <f>'POSEBNI DIO'!G444</f>
        <v>1979496</v>
      </c>
      <c r="H13" s="49">
        <f>'POSEBNI DIO'!H444</f>
        <v>1979496</v>
      </c>
      <c r="I13" s="49">
        <f>'POSEBNI DIO'!I444</f>
        <v>1979496</v>
      </c>
      <c r="K13" s="79" t="s">
        <v>116</v>
      </c>
      <c r="L13" s="79">
        <v>56996</v>
      </c>
      <c r="M13" s="79"/>
    </row>
    <row r="14" spans="1:15" x14ac:dyDescent="0.25">
      <c r="A14" s="43"/>
      <c r="B14" s="44">
        <v>64</v>
      </c>
      <c r="C14" s="44"/>
      <c r="D14" s="44" t="s">
        <v>160</v>
      </c>
      <c r="E14" s="48">
        <f t="shared" ref="E14:F14" si="6">E15</f>
        <v>0</v>
      </c>
      <c r="F14" s="48">
        <f t="shared" si="6"/>
        <v>0</v>
      </c>
      <c r="G14" s="48">
        <f>G15</f>
        <v>0</v>
      </c>
      <c r="H14" s="48">
        <f t="shared" ref="H14:I14" si="7">H15</f>
        <v>0</v>
      </c>
      <c r="I14" s="48">
        <f t="shared" si="7"/>
        <v>0</v>
      </c>
      <c r="K14" s="79" t="s">
        <v>122</v>
      </c>
      <c r="L14" s="79">
        <v>126605.65</v>
      </c>
      <c r="M14" s="79"/>
    </row>
    <row r="15" spans="1:15" x14ac:dyDescent="0.25">
      <c r="A15" s="14"/>
      <c r="B15" s="14"/>
      <c r="C15" s="15" t="s">
        <v>50</v>
      </c>
      <c r="D15" s="15" t="s">
        <v>40</v>
      </c>
      <c r="E15" s="49"/>
      <c r="F15" s="49"/>
      <c r="G15" s="49">
        <v>0</v>
      </c>
      <c r="H15" s="49">
        <v>0</v>
      </c>
      <c r="I15" s="49">
        <v>0</v>
      </c>
      <c r="K15" s="79" t="s">
        <v>227</v>
      </c>
      <c r="L15" s="79">
        <v>54973.120000000003</v>
      </c>
      <c r="M15" s="79"/>
      <c r="O15" s="41">
        <f>O11-O12</f>
        <v>0</v>
      </c>
    </row>
    <row r="16" spans="1:15" ht="25.5" x14ac:dyDescent="0.25">
      <c r="A16" s="43"/>
      <c r="B16" s="44">
        <v>65</v>
      </c>
      <c r="C16" s="44"/>
      <c r="D16" s="44" t="s">
        <v>162</v>
      </c>
      <c r="E16" s="48">
        <f>E17</f>
        <v>19384.53</v>
      </c>
      <c r="F16" s="48">
        <f t="shared" ref="F16" si="8">F17</f>
        <v>46610</v>
      </c>
      <c r="G16" s="48">
        <f>G17</f>
        <v>46610</v>
      </c>
      <c r="H16" s="48">
        <f t="shared" ref="H16:I16" si="9">H17</f>
        <v>46610</v>
      </c>
      <c r="I16" s="48">
        <f t="shared" si="9"/>
        <v>46610</v>
      </c>
      <c r="K16" s="79" t="s">
        <v>129</v>
      </c>
      <c r="L16" s="79">
        <v>4042.58</v>
      </c>
      <c r="M16" s="79"/>
    </row>
    <row r="17" spans="1:13" ht="25.5" x14ac:dyDescent="0.25">
      <c r="A17" s="14"/>
      <c r="B17" s="29"/>
      <c r="C17" s="16" t="s">
        <v>155</v>
      </c>
      <c r="D17" s="18" t="s">
        <v>46</v>
      </c>
      <c r="E17" s="49">
        <f>'POSEBNI DIO'!E443</f>
        <v>19384.53</v>
      </c>
      <c r="F17" s="49">
        <f>'POSEBNI DIO'!F443</f>
        <v>46610</v>
      </c>
      <c r="G17" s="49">
        <f>'POSEBNI DIO'!G443</f>
        <v>46610</v>
      </c>
      <c r="H17" s="49">
        <f>'POSEBNI DIO'!H443</f>
        <v>46610</v>
      </c>
      <c r="I17" s="49">
        <f>'POSEBNI DIO'!I443</f>
        <v>46610</v>
      </c>
      <c r="K17" s="79" t="s">
        <v>136</v>
      </c>
      <c r="L17" s="79">
        <v>0</v>
      </c>
      <c r="M17" s="79"/>
    </row>
    <row r="18" spans="1:13" ht="25.5" x14ac:dyDescent="0.25">
      <c r="A18" s="43"/>
      <c r="B18" s="44">
        <v>66</v>
      </c>
      <c r="C18" s="44"/>
      <c r="D18" s="44" t="s">
        <v>161</v>
      </c>
      <c r="E18" s="48">
        <f>SUM(E19:E21)</f>
        <v>9877.14</v>
      </c>
      <c r="F18" s="48">
        <f>SUM(F19:F20)</f>
        <v>6711.26</v>
      </c>
      <c r="G18" s="48">
        <f>SUM(G19:G20)</f>
        <v>8510</v>
      </c>
      <c r="H18" s="48">
        <f t="shared" ref="H18:I18" si="10">SUM(H19:H20)</f>
        <v>8510</v>
      </c>
      <c r="I18" s="48">
        <f t="shared" si="10"/>
        <v>8510</v>
      </c>
      <c r="K18" s="79" t="s">
        <v>137</v>
      </c>
      <c r="L18" s="79">
        <v>19384.53</v>
      </c>
      <c r="M18" s="79"/>
    </row>
    <row r="19" spans="1:13" x14ac:dyDescent="0.25">
      <c r="A19" s="14"/>
      <c r="B19" s="14"/>
      <c r="C19" s="15" t="s">
        <v>50</v>
      </c>
      <c r="D19" s="55" t="s">
        <v>40</v>
      </c>
      <c r="E19" s="49">
        <f>'POSEBNI DIO'!E441</f>
        <v>4042.58</v>
      </c>
      <c r="F19" s="49">
        <f>'POSEBNI DIO'!F441</f>
        <v>5211.26</v>
      </c>
      <c r="G19" s="49">
        <f>'POSEBNI DIO'!G441</f>
        <v>6810</v>
      </c>
      <c r="H19" s="49">
        <f>'POSEBNI DIO'!H441</f>
        <v>6810</v>
      </c>
      <c r="I19" s="49">
        <f>'POSEBNI DIO'!I441</f>
        <v>6810</v>
      </c>
      <c r="K19" s="79" t="s">
        <v>139</v>
      </c>
      <c r="L19" s="79">
        <v>1678017.24</v>
      </c>
      <c r="M19" s="79"/>
    </row>
    <row r="20" spans="1:13" x14ac:dyDescent="0.25">
      <c r="A20" s="14"/>
      <c r="B20" s="14"/>
      <c r="C20" s="15" t="s">
        <v>207</v>
      </c>
      <c r="D20" s="55" t="s">
        <v>141</v>
      </c>
      <c r="E20" s="49">
        <f>'POSEBNI DIO'!E445</f>
        <v>5834.56</v>
      </c>
      <c r="F20" s="49">
        <f>'POSEBNI DIO'!F445</f>
        <v>1500</v>
      </c>
      <c r="G20" s="49">
        <f>'POSEBNI DIO'!G445</f>
        <v>1700</v>
      </c>
      <c r="H20" s="49">
        <f>'POSEBNI DIO'!H445</f>
        <v>1700</v>
      </c>
      <c r="I20" s="49">
        <f>'POSEBNI DIO'!I445</f>
        <v>1700</v>
      </c>
      <c r="K20" s="79" t="s">
        <v>216</v>
      </c>
      <c r="L20" s="79">
        <v>5834.56</v>
      </c>
      <c r="M20" s="79"/>
    </row>
    <row r="21" spans="1:13" s="160" customFormat="1" x14ac:dyDescent="0.25">
      <c r="A21" s="167"/>
      <c r="B21" s="167"/>
      <c r="C21" s="168" t="s">
        <v>51</v>
      </c>
      <c r="D21" s="168" t="s">
        <v>140</v>
      </c>
      <c r="E21" s="49">
        <f>'POSEBNI DIO'!E452</f>
        <v>0</v>
      </c>
      <c r="F21" s="49">
        <f>'POSEBNI DIO'!F452</f>
        <v>0</v>
      </c>
      <c r="G21" s="49">
        <f>'POSEBNI DIO'!G452</f>
        <v>0</v>
      </c>
      <c r="H21" s="49">
        <f>'POSEBNI DIO'!H452</f>
        <v>0</v>
      </c>
      <c r="I21" s="49">
        <f>'POSEBNI DIO'!I452</f>
        <v>0</v>
      </c>
      <c r="K21" s="82" t="s">
        <v>195</v>
      </c>
      <c r="L21" s="79">
        <v>0</v>
      </c>
      <c r="M21" s="79"/>
    </row>
    <row r="22" spans="1:13" ht="25.5" x14ac:dyDescent="0.25">
      <c r="A22" s="43"/>
      <c r="B22" s="44">
        <v>67</v>
      </c>
      <c r="C22" s="44"/>
      <c r="D22" s="44" t="s">
        <v>163</v>
      </c>
      <c r="E22" s="48">
        <f t="shared" ref="E22:F22" si="11">SUM(E23:E28)</f>
        <v>239112.7</v>
      </c>
      <c r="F22" s="48">
        <f t="shared" si="11"/>
        <v>153114.70000000001</v>
      </c>
      <c r="G22" s="48">
        <f>SUM(G23:G28)</f>
        <v>285130</v>
      </c>
      <c r="H22" s="48">
        <f t="shared" ref="H22:I22" si="12">SUM(H23:H28)</f>
        <v>285130</v>
      </c>
      <c r="I22" s="48">
        <f t="shared" si="12"/>
        <v>285130</v>
      </c>
      <c r="K22" s="82" t="s">
        <v>287</v>
      </c>
      <c r="L22" s="79">
        <v>0</v>
      </c>
      <c r="M22" s="79"/>
    </row>
    <row r="23" spans="1:13" x14ac:dyDescent="0.25">
      <c r="A23" s="14"/>
      <c r="B23" s="14"/>
      <c r="C23" s="15" t="s">
        <v>150</v>
      </c>
      <c r="D23" s="55" t="s">
        <v>151</v>
      </c>
      <c r="E23" s="192">
        <f>'POSEBNI DIO'!E438</f>
        <v>56996</v>
      </c>
      <c r="F23" s="192">
        <f>'POSEBNI DIO'!F438</f>
        <v>61843</v>
      </c>
      <c r="G23" s="49">
        <f>'POSEBNI DIO'!G438</f>
        <v>61843</v>
      </c>
      <c r="H23" s="49">
        <f>'POSEBNI DIO'!H438</f>
        <v>61843</v>
      </c>
      <c r="I23" s="49">
        <f>'POSEBNI DIO'!I438</f>
        <v>61843</v>
      </c>
      <c r="K23" s="41"/>
    </row>
    <row r="24" spans="1:13" x14ac:dyDescent="0.25">
      <c r="A24" s="14"/>
      <c r="B24" s="14"/>
      <c r="C24" s="15" t="s">
        <v>49</v>
      </c>
      <c r="D24" s="55" t="s">
        <v>18</v>
      </c>
      <c r="E24" s="192">
        <f>'POSEBNI DIO'!E439</f>
        <v>126605.65</v>
      </c>
      <c r="F24" s="192">
        <f>'POSEBNI DIO'!F439</f>
        <v>48720.19</v>
      </c>
      <c r="G24" s="49">
        <f>'POSEBNI DIO'!G439</f>
        <v>144027</v>
      </c>
      <c r="H24" s="49">
        <f>'POSEBNI DIO'!H439</f>
        <v>144027</v>
      </c>
      <c r="I24" s="49">
        <f>'POSEBNI DIO'!I439</f>
        <v>144027</v>
      </c>
      <c r="K24" s="41"/>
    </row>
    <row r="25" spans="1:13" x14ac:dyDescent="0.25">
      <c r="A25" s="14"/>
      <c r="B25" s="14"/>
      <c r="C25" s="15" t="s">
        <v>164</v>
      </c>
      <c r="D25" s="55" t="s">
        <v>134</v>
      </c>
      <c r="E25" s="192">
        <f>'POSEBNI DIO'!E437</f>
        <v>537.92999999999995</v>
      </c>
      <c r="F25" s="192">
        <f>'POSEBNI DIO'!F437</f>
        <v>0</v>
      </c>
      <c r="G25" s="49">
        <f>'POSEBNI DIO'!G437</f>
        <v>0</v>
      </c>
      <c r="H25" s="49">
        <f>'POSEBNI DIO'!H437</f>
        <v>0</v>
      </c>
      <c r="I25" s="49">
        <f>'POSEBNI DIO'!I437</f>
        <v>0</v>
      </c>
    </row>
    <row r="26" spans="1:13" ht="25.5" x14ac:dyDescent="0.25">
      <c r="A26" s="14"/>
      <c r="B26" s="14"/>
      <c r="C26" s="15" t="s">
        <v>206</v>
      </c>
      <c r="D26" s="55" t="s">
        <v>126</v>
      </c>
      <c r="E26" s="192">
        <f>'POSEBNI DIO'!E440</f>
        <v>39533.5</v>
      </c>
      <c r="F26" s="192">
        <f>'POSEBNI DIO'!F440</f>
        <v>0</v>
      </c>
      <c r="G26" s="192">
        <f>'POSEBNI DIO'!G440</f>
        <v>0</v>
      </c>
      <c r="H26" s="192">
        <f>'POSEBNI DIO'!H440</f>
        <v>0</v>
      </c>
      <c r="I26" s="192">
        <f>'POSEBNI DIO'!I440</f>
        <v>0</v>
      </c>
      <c r="K26" s="41"/>
    </row>
    <row r="27" spans="1:13" s="160" customFormat="1" x14ac:dyDescent="0.25">
      <c r="A27" s="167"/>
      <c r="B27" s="167"/>
      <c r="C27" s="168" t="s">
        <v>328</v>
      </c>
      <c r="D27" s="55" t="s">
        <v>326</v>
      </c>
      <c r="E27" s="49">
        <f>'POSEBNI DIO'!E447</f>
        <v>15439.62</v>
      </c>
      <c r="F27" s="49">
        <f>'POSEBNI DIO'!F447</f>
        <v>42551.51</v>
      </c>
      <c r="G27" s="49">
        <v>67360</v>
      </c>
      <c r="H27" s="49">
        <v>67360</v>
      </c>
      <c r="I27" s="49">
        <v>67360</v>
      </c>
      <c r="K27" s="41"/>
    </row>
    <row r="28" spans="1:13" s="160" customFormat="1" x14ac:dyDescent="0.25">
      <c r="A28" s="167"/>
      <c r="B28" s="167"/>
      <c r="C28" s="168" t="s">
        <v>329</v>
      </c>
      <c r="D28" s="55" t="s">
        <v>152</v>
      </c>
      <c r="E28" s="49">
        <f>'POSEBNI DIO'!E448</f>
        <v>0</v>
      </c>
      <c r="F28" s="49">
        <f>'POSEBNI DIO'!F448</f>
        <v>0</v>
      </c>
      <c r="G28" s="49">
        <f>'POSEBNI DIO'!G448</f>
        <v>11900</v>
      </c>
      <c r="H28" s="49">
        <f>'POSEBNI DIO'!H448</f>
        <v>11900</v>
      </c>
      <c r="I28" s="49">
        <f>'POSEBNI DIO'!I448</f>
        <v>11900</v>
      </c>
      <c r="K28" s="41"/>
    </row>
    <row r="29" spans="1:13" ht="25.5" x14ac:dyDescent="0.25">
      <c r="A29" s="52">
        <v>7</v>
      </c>
      <c r="B29" s="53"/>
      <c r="C29" s="53"/>
      <c r="D29" s="54" t="s">
        <v>19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</row>
    <row r="31" spans="1:13" ht="15.75" x14ac:dyDescent="0.25">
      <c r="A31" s="202" t="s">
        <v>20</v>
      </c>
      <c r="B31" s="223"/>
      <c r="C31" s="223"/>
      <c r="D31" s="223"/>
      <c r="E31" s="223"/>
      <c r="F31" s="223"/>
      <c r="G31" s="223"/>
      <c r="H31" s="223"/>
      <c r="I31" s="223"/>
      <c r="K31" s="41">
        <f>F34-F32</f>
        <v>0</v>
      </c>
    </row>
    <row r="32" spans="1:13" ht="18" x14ac:dyDescent="0.25">
      <c r="A32" s="5"/>
      <c r="B32" s="5"/>
      <c r="C32" s="5"/>
      <c r="D32" s="98"/>
      <c r="E32" s="72">
        <v>1946391.61</v>
      </c>
      <c r="F32" s="72">
        <v>2041287.29</v>
      </c>
      <c r="G32" s="72">
        <v>2319746</v>
      </c>
      <c r="H32" s="72">
        <v>2319746</v>
      </c>
      <c r="I32" s="72">
        <v>2319746</v>
      </c>
      <c r="J32" s="41"/>
      <c r="K32" s="41">
        <f>F34-F32</f>
        <v>0</v>
      </c>
    </row>
    <row r="33" spans="1:17" ht="25.5" x14ac:dyDescent="0.25">
      <c r="A33" s="23" t="s">
        <v>14</v>
      </c>
      <c r="B33" s="22" t="s">
        <v>15</v>
      </c>
      <c r="C33" s="22" t="s">
        <v>16</v>
      </c>
      <c r="D33" s="22" t="s">
        <v>21</v>
      </c>
      <c r="E33" s="175" t="s">
        <v>298</v>
      </c>
      <c r="F33" s="84" t="s">
        <v>310</v>
      </c>
      <c r="G33" s="109" t="s">
        <v>301</v>
      </c>
      <c r="H33" s="109" t="s">
        <v>247</v>
      </c>
      <c r="I33" s="109" t="s">
        <v>247</v>
      </c>
      <c r="M33" s="41"/>
      <c r="N33" s="41"/>
      <c r="O33" s="41"/>
    </row>
    <row r="34" spans="1:17" ht="15.75" customHeight="1" x14ac:dyDescent="0.25">
      <c r="A34" s="56"/>
      <c r="B34" s="56"/>
      <c r="C34" s="56"/>
      <c r="D34" s="56" t="s">
        <v>168</v>
      </c>
      <c r="E34" s="57">
        <f>E35+E64</f>
        <v>1946391.61</v>
      </c>
      <c r="F34" s="57">
        <f>F35+F64</f>
        <v>2041287.29</v>
      </c>
      <c r="G34" s="57">
        <f>G35+G64</f>
        <v>2319746</v>
      </c>
      <c r="H34" s="57">
        <f>H35+H64</f>
        <v>2319746</v>
      </c>
      <c r="I34" s="57">
        <f>I35+I64</f>
        <v>2319746</v>
      </c>
      <c r="K34" s="41"/>
      <c r="M34" s="41"/>
    </row>
    <row r="35" spans="1:17" ht="15.75" customHeight="1" x14ac:dyDescent="0.25">
      <c r="A35" s="50">
        <v>3</v>
      </c>
      <c r="B35" s="50"/>
      <c r="C35" s="50"/>
      <c r="D35" s="50" t="s">
        <v>22</v>
      </c>
      <c r="E35" s="51">
        <f>E36+E41+E51+E56+E58+E60</f>
        <v>1835675.98</v>
      </c>
      <c r="F35" s="51">
        <f>F36+F41+F51+F56+F58+F60</f>
        <v>2030409.45</v>
      </c>
      <c r="G35" s="51">
        <f>G36+G41+G51+G56+G58+G60</f>
        <v>2194186</v>
      </c>
      <c r="H35" s="51">
        <f t="shared" ref="H35:I35" si="13">H36+H41+H51+H56+H58+H60</f>
        <v>2194186</v>
      </c>
      <c r="I35" s="51">
        <f t="shared" si="13"/>
        <v>2194186</v>
      </c>
      <c r="K35" s="41"/>
      <c r="M35" s="41"/>
      <c r="N35" s="41"/>
    </row>
    <row r="36" spans="1:17" ht="15.75" customHeight="1" x14ac:dyDescent="0.25">
      <c r="A36" s="43"/>
      <c r="B36" s="44">
        <v>31</v>
      </c>
      <c r="C36" s="44"/>
      <c r="D36" s="44" t="s">
        <v>23</v>
      </c>
      <c r="E36" s="97">
        <f>SUM(E37:E39)</f>
        <v>1567425.58</v>
      </c>
      <c r="F36" s="97">
        <f>SUM(F37:F40)</f>
        <v>1683604.33</v>
      </c>
      <c r="G36" s="97">
        <f>SUM(G37:G40)</f>
        <v>1855763</v>
      </c>
      <c r="H36" s="97">
        <f t="shared" ref="H36:I36" si="14">SUM(H37:H40)</f>
        <v>1855763</v>
      </c>
      <c r="I36" s="97">
        <f t="shared" si="14"/>
        <v>1855763</v>
      </c>
      <c r="K36" s="41"/>
      <c r="L36" s="41"/>
      <c r="M36" s="41"/>
      <c r="N36" s="95"/>
      <c r="O36" s="95"/>
    </row>
    <row r="37" spans="1:17" x14ac:dyDescent="0.25">
      <c r="A37" s="14"/>
      <c r="B37" s="14"/>
      <c r="C37" s="15" t="s">
        <v>49</v>
      </c>
      <c r="D37" s="15" t="s">
        <v>18</v>
      </c>
      <c r="E37" s="49">
        <f>'POSEBNI DIO'!E118+'POSEBNI DIO'!E137+'POSEBNI DIO'!E183+'POSEBNI DIO'!E171</f>
        <v>11818.76</v>
      </c>
      <c r="F37" s="49">
        <f>'POSEBNI DIO'!F118+'POSEBNI DIO'!F137+'POSEBNI DIO'!F183+'POSEBNI DIO'!F171</f>
        <v>18832.3</v>
      </c>
      <c r="G37" s="49">
        <f>'POSEBNI DIO'!G118+'POSEBNI DIO'!G137+'POSEBNI DIO'!G183+'POSEBNI DIO'!G171</f>
        <v>26500</v>
      </c>
      <c r="H37" s="49">
        <f>'POSEBNI DIO'!H118+'POSEBNI DIO'!H137+'POSEBNI DIO'!H183+'POSEBNI DIO'!H171</f>
        <v>26500</v>
      </c>
      <c r="I37" s="49">
        <f>'POSEBNI DIO'!I118+'POSEBNI DIO'!I137+'POSEBNI DIO'!I183+'POSEBNI DIO'!I171</f>
        <v>26500</v>
      </c>
      <c r="K37" s="41"/>
      <c r="M37" s="41"/>
      <c r="N37" s="41"/>
      <c r="O37" s="41"/>
      <c r="P37" s="41"/>
      <c r="Q37" s="41"/>
    </row>
    <row r="38" spans="1:17" x14ac:dyDescent="0.25">
      <c r="A38" s="14"/>
      <c r="B38" s="14"/>
      <c r="C38" s="15" t="s">
        <v>242</v>
      </c>
      <c r="D38" s="15" t="s">
        <v>152</v>
      </c>
      <c r="E38" s="49">
        <f>'POSEBNI DIO'!E127+'POSEBNI DIO'!E148+'POSEBNI DIO'!E192</f>
        <v>52295.35</v>
      </c>
      <c r="F38" s="49">
        <f>'POSEBNI DIO'!F127+'POSEBNI DIO'!F148+'POSEBNI DIO'!F192</f>
        <v>40735.03</v>
      </c>
      <c r="G38" s="49">
        <f>'POSEBNI DIO'!G127+'POSEBNI DIO'!G148+'POSEBNI DIO'!G192</f>
        <v>64100</v>
      </c>
      <c r="H38" s="49">
        <f>'POSEBNI DIO'!H127+'POSEBNI DIO'!H148+'POSEBNI DIO'!H192</f>
        <v>64100</v>
      </c>
      <c r="I38" s="49">
        <f>'POSEBNI DIO'!I127+'POSEBNI DIO'!I148+'POSEBNI DIO'!I192</f>
        <v>64100</v>
      </c>
      <c r="K38" s="41"/>
      <c r="L38" s="41"/>
      <c r="M38" s="41"/>
      <c r="N38" s="95"/>
      <c r="O38" s="95"/>
      <c r="P38" s="41"/>
    </row>
    <row r="39" spans="1:17" x14ac:dyDescent="0.25">
      <c r="A39" s="14"/>
      <c r="B39" s="14"/>
      <c r="C39" s="168" t="s">
        <v>330</v>
      </c>
      <c r="D39" s="15" t="s">
        <v>140</v>
      </c>
      <c r="E39" s="49">
        <f>'POSEBNI DIO'!E316+'POSEBNI DIO'!E331</f>
        <v>1503311.47</v>
      </c>
      <c r="F39" s="49">
        <f>'POSEBNI DIO'!F316+'POSEBNI DIO'!F331</f>
        <v>1624037</v>
      </c>
      <c r="G39" s="49">
        <f>'POSEBNI DIO'!G316+'POSEBNI DIO'!G331</f>
        <v>1753843</v>
      </c>
      <c r="H39" s="49">
        <f>'POSEBNI DIO'!H316+'POSEBNI DIO'!H331</f>
        <v>1753843</v>
      </c>
      <c r="I39" s="49">
        <f>'POSEBNI DIO'!I316+'POSEBNI DIO'!I331</f>
        <v>1753843</v>
      </c>
      <c r="M39" s="41"/>
    </row>
    <row r="40" spans="1:17" s="160" customFormat="1" x14ac:dyDescent="0.25">
      <c r="A40" s="167"/>
      <c r="B40" s="167"/>
      <c r="C40" s="168" t="s">
        <v>329</v>
      </c>
      <c r="D40" s="55" t="s">
        <v>152</v>
      </c>
      <c r="E40" s="197"/>
      <c r="F40" s="197">
        <f>'POSEBNI DIO'!F159</f>
        <v>0</v>
      </c>
      <c r="G40" s="197">
        <f>'POSEBNI DIO'!G159</f>
        <v>11320</v>
      </c>
      <c r="H40" s="197">
        <f>'POSEBNI DIO'!H159</f>
        <v>11320</v>
      </c>
      <c r="I40" s="197">
        <f>'POSEBNI DIO'!I159</f>
        <v>11320</v>
      </c>
      <c r="M40" s="41"/>
    </row>
    <row r="41" spans="1:17" x14ac:dyDescent="0.25">
      <c r="A41" s="43"/>
      <c r="B41" s="44">
        <v>32</v>
      </c>
      <c r="C41" s="44"/>
      <c r="D41" s="44" t="s">
        <v>36</v>
      </c>
      <c r="E41" s="48">
        <f>SUM(E42:E49)</f>
        <v>265271.49</v>
      </c>
      <c r="F41" s="48">
        <f>SUM(F42:F50)</f>
        <v>344654.69</v>
      </c>
      <c r="G41" s="48">
        <f>SUM(G42:G50)</f>
        <v>336258</v>
      </c>
      <c r="H41" s="48">
        <f t="shared" ref="H41:I41" si="15">SUM(H42:H50)</f>
        <v>336258</v>
      </c>
      <c r="I41" s="48">
        <f t="shared" si="15"/>
        <v>336258</v>
      </c>
      <c r="K41" s="41"/>
      <c r="L41" s="41"/>
      <c r="M41" s="41"/>
      <c r="N41" s="41"/>
    </row>
    <row r="42" spans="1:17" x14ac:dyDescent="0.25">
      <c r="A42" s="14"/>
      <c r="B42" s="14"/>
      <c r="C42" s="15" t="s">
        <v>49</v>
      </c>
      <c r="D42" s="15" t="s">
        <v>18</v>
      </c>
      <c r="E42" s="49">
        <f>'POSEBNI DIO'!E16+'POSEBNI DIO'!E86+'POSEBNI DIO'!E96+'POSEBNI DIO'!E101+'POSEBNI DIO'!E107+'POSEBNI DIO'!E112+'POSEBNI DIO'!E122+'POSEBNI DIO'!E141+'POSEBNI DIO'!E187+'POSEBNI DIO'!E226</f>
        <v>13888.82</v>
      </c>
      <c r="F42" s="49">
        <f>'POSEBNI DIO'!F16+'POSEBNI DIO'!F86+'POSEBNI DIO'!F96+'POSEBNI DIO'!F101+'POSEBNI DIO'!F107+'POSEBNI DIO'!F112+'POSEBNI DIO'!F122+'POSEBNI DIO'!F141+'POSEBNI DIO'!F187+'POSEBNI DIO'!F226+'POSEBNI DIO'!F175</f>
        <v>25970.05</v>
      </c>
      <c r="G42" s="49">
        <f>'POSEBNI DIO'!G16+'POSEBNI DIO'!G86+'POSEBNI DIO'!G96+'POSEBNI DIO'!G101+'POSEBNI DIO'!G107+'POSEBNI DIO'!G112+'POSEBNI DIO'!G122+'POSEBNI DIO'!G141+'POSEBNI DIO'!G187+'POSEBNI DIO'!G226</f>
        <v>5027</v>
      </c>
      <c r="H42" s="49">
        <f>'POSEBNI DIO'!H16+'POSEBNI DIO'!H86+'POSEBNI DIO'!H96+'POSEBNI DIO'!H101+'POSEBNI DIO'!H107+'POSEBNI DIO'!H112+'POSEBNI DIO'!H122+'POSEBNI DIO'!H141+'POSEBNI DIO'!H187+'POSEBNI DIO'!H226</f>
        <v>5027</v>
      </c>
      <c r="I42" s="49">
        <f>'POSEBNI DIO'!I16+'POSEBNI DIO'!I86+'POSEBNI DIO'!I96+'POSEBNI DIO'!I101+'POSEBNI DIO'!I107+'POSEBNI DIO'!I112+'POSEBNI DIO'!I122+'POSEBNI DIO'!I141+'POSEBNI DIO'!I187+'POSEBNI DIO'!I226</f>
        <v>5027</v>
      </c>
      <c r="M42" s="41"/>
      <c r="N42" s="41"/>
    </row>
    <row r="43" spans="1:17" x14ac:dyDescent="0.25">
      <c r="A43" s="14"/>
      <c r="B43" s="29"/>
      <c r="C43" s="15" t="s">
        <v>150</v>
      </c>
      <c r="D43" s="15" t="s">
        <v>151</v>
      </c>
      <c r="E43" s="49">
        <f>'POSEBNI DIO'!E49+'POSEBNI DIO'!E74</f>
        <v>56046</v>
      </c>
      <c r="F43" s="49">
        <f>'POSEBNI DIO'!F49+'POSEBNI DIO'!F74</f>
        <v>60713</v>
      </c>
      <c r="G43" s="49">
        <f>'POSEBNI DIO'!G49+'POSEBNI DIO'!G74</f>
        <v>60713</v>
      </c>
      <c r="H43" s="49">
        <f>'POSEBNI DIO'!H49+'POSEBNI DIO'!H74</f>
        <v>60713</v>
      </c>
      <c r="I43" s="49">
        <f>'POSEBNI DIO'!I49+'POSEBNI DIO'!I74</f>
        <v>60713</v>
      </c>
      <c r="M43" s="41"/>
    </row>
    <row r="44" spans="1:17" x14ac:dyDescent="0.25">
      <c r="A44" s="14"/>
      <c r="B44" s="14"/>
      <c r="C44" s="15" t="s">
        <v>242</v>
      </c>
      <c r="D44" s="15" t="s">
        <v>152</v>
      </c>
      <c r="E44" s="49">
        <f>'POSEBNI DIO'!E131+'POSEBNI DIO'!E152+'POSEBNI DIO'!E196</f>
        <v>2677.77</v>
      </c>
      <c r="F44" s="49">
        <f>'POSEBNI DIO'!F131+'POSEBNI DIO'!F152+'POSEBNI DIO'!F196</f>
        <v>1816.48</v>
      </c>
      <c r="G44" s="49">
        <f>'POSEBNI DIO'!G131+'POSEBNI DIO'!G152+'POSEBNI DIO'!G196</f>
        <v>3260</v>
      </c>
      <c r="H44" s="49">
        <f>'POSEBNI DIO'!H131+'POSEBNI DIO'!H152+'POSEBNI DIO'!H196</f>
        <v>3260</v>
      </c>
      <c r="I44" s="49">
        <f>'POSEBNI DIO'!I131+'POSEBNI DIO'!I152+'POSEBNI DIO'!I196</f>
        <v>3260</v>
      </c>
      <c r="K44" s="41"/>
      <c r="M44" s="41"/>
    </row>
    <row r="45" spans="1:17" x14ac:dyDescent="0.25">
      <c r="A45" s="14"/>
      <c r="B45" s="29"/>
      <c r="C45" s="15" t="s">
        <v>50</v>
      </c>
      <c r="D45" s="15" t="s">
        <v>40</v>
      </c>
      <c r="E45" s="49">
        <f>'POSEBNI DIO'!E236+'POSEBNI DIO'!E355+'POSEBNI DIO'!E392+'POSEBNI DIO'!E405+'POSEBNI DIO'!E342+'POSEBNI DIO'!E381+'POSEBNI DIO'!E416</f>
        <v>339.89</v>
      </c>
      <c r="F45" s="192">
        <f>'POSEBNI DIO'!F236+'POSEBNI DIO'!F355+'POSEBNI DIO'!F392+'POSEBNI DIO'!F405+'POSEBNI DIO'!F342+'POSEBNI DIO'!F381+'POSEBNI DIO'!F416</f>
        <v>3091.26</v>
      </c>
      <c r="G45" s="192">
        <f>'POSEBNI DIO'!G236+'POSEBNI DIO'!G355+'POSEBNI DIO'!G392+'POSEBNI DIO'!G405+'POSEBNI DIO'!G342+'POSEBNI DIO'!G381+'POSEBNI DIO'!G416</f>
        <v>4690</v>
      </c>
      <c r="H45" s="49">
        <f>'POSEBNI DIO'!H236+'POSEBNI DIO'!H355+'POSEBNI DIO'!H392+'POSEBNI DIO'!H405+'POSEBNI DIO'!H342+'POSEBNI DIO'!H381+'POSEBNI DIO'!H416</f>
        <v>4690</v>
      </c>
      <c r="I45" s="49">
        <f>'POSEBNI DIO'!I236+'POSEBNI DIO'!I355+'POSEBNI DIO'!I392+'POSEBNI DIO'!I405+'POSEBNI DIO'!I342+'POSEBNI DIO'!I381+'POSEBNI DIO'!I416</f>
        <v>4690</v>
      </c>
      <c r="M45" s="41"/>
    </row>
    <row r="46" spans="1:17" x14ac:dyDescent="0.25">
      <c r="A46" s="14"/>
      <c r="B46" s="29"/>
      <c r="C46" s="15" t="s">
        <v>153</v>
      </c>
      <c r="D46" s="15" t="s">
        <v>154</v>
      </c>
      <c r="E46" s="49">
        <f>'POSEBNI DIO'!E442</f>
        <v>0</v>
      </c>
      <c r="F46" s="49">
        <f>'POSEBNI DIO'!F442</f>
        <v>0</v>
      </c>
      <c r="G46" s="49">
        <f>'POSEBNI DIO'!G442</f>
        <v>0</v>
      </c>
      <c r="H46" s="49">
        <f>'POSEBNI DIO'!H442</f>
        <v>0</v>
      </c>
      <c r="I46" s="49">
        <f>'POSEBNI DIO'!I442</f>
        <v>0</v>
      </c>
      <c r="M46" s="41"/>
    </row>
    <row r="47" spans="1:17" x14ac:dyDescent="0.25">
      <c r="A47" s="14"/>
      <c r="B47" s="29"/>
      <c r="C47" s="15" t="s">
        <v>155</v>
      </c>
      <c r="D47" s="15" t="s">
        <v>138</v>
      </c>
      <c r="E47" s="49">
        <f>'POSEBNI DIO'!E363+'POSEBNI DIO'!E264</f>
        <v>19004.53</v>
      </c>
      <c r="F47" s="49">
        <f>'POSEBNI DIO'!F363+'POSEBNI DIO'!F264</f>
        <v>46600</v>
      </c>
      <c r="G47" s="49">
        <f>'POSEBNI DIO'!G363+'POSEBNI DIO'!G264</f>
        <v>46600</v>
      </c>
      <c r="H47" s="49">
        <f>'POSEBNI DIO'!H363+'POSEBNI DIO'!H264</f>
        <v>46600</v>
      </c>
      <c r="I47" s="49">
        <f>'POSEBNI DIO'!I363+'POSEBNI DIO'!I264</f>
        <v>46600</v>
      </c>
    </row>
    <row r="48" spans="1:17" x14ac:dyDescent="0.25">
      <c r="A48" s="14"/>
      <c r="B48" s="29"/>
      <c r="C48" s="168" t="s">
        <v>330</v>
      </c>
      <c r="D48" s="15" t="s">
        <v>140</v>
      </c>
      <c r="E48" s="49">
        <f>'POSEBNI DIO'!E277+'POSEBNI DIO'!E321+'POSEBNI DIO'!E368+'POSEBNI DIO'!E396+'POSEBNI DIO'!E409+'POSEBNI DIO'!E335+'POSEBNI DIO'!E420+'POSEBNI DIO'!E387+'POSEBNI DIO'!E347</f>
        <v>172182.48</v>
      </c>
      <c r="F48" s="49">
        <f>'POSEBNI DIO'!F277+'POSEBNI DIO'!F321+'POSEBNI DIO'!F368+'POSEBNI DIO'!F396+'POSEBNI DIO'!F409+'POSEBNI DIO'!F335+'POSEBNI DIO'!F420+'POSEBNI DIO'!F387+'POSEBNI DIO'!F347</f>
        <v>205263.9</v>
      </c>
      <c r="G48" s="49">
        <f>'POSEBNI DIO'!G277+'POSEBNI DIO'!G321+'POSEBNI DIO'!G368+'POSEBNI DIO'!G396+'POSEBNI DIO'!G409+'POSEBNI DIO'!G335+'POSEBNI DIO'!G420+'POSEBNI DIO'!G387+'POSEBNI DIO'!G347</f>
        <v>214188</v>
      </c>
      <c r="H48" s="49">
        <f>'POSEBNI DIO'!H277+'POSEBNI DIO'!H321+'POSEBNI DIO'!H368+'POSEBNI DIO'!H396+'POSEBNI DIO'!H409+'POSEBNI DIO'!H335+'POSEBNI DIO'!H420+'POSEBNI DIO'!H387+'POSEBNI DIO'!H347</f>
        <v>214188</v>
      </c>
      <c r="I48" s="49">
        <f>'POSEBNI DIO'!I277+'POSEBNI DIO'!I321+'POSEBNI DIO'!I368+'POSEBNI DIO'!I396+'POSEBNI DIO'!I409+'POSEBNI DIO'!I335+'POSEBNI DIO'!I420+'POSEBNI DIO'!I387+'POSEBNI DIO'!I347</f>
        <v>214188</v>
      </c>
    </row>
    <row r="49" spans="1:12" x14ac:dyDescent="0.25">
      <c r="A49" s="14"/>
      <c r="B49" s="29"/>
      <c r="C49" s="168" t="s">
        <v>314</v>
      </c>
      <c r="D49" s="15" t="s">
        <v>141</v>
      </c>
      <c r="E49" s="49">
        <f>'POSEBNI DIO'!E307</f>
        <v>1132</v>
      </c>
      <c r="F49" s="49">
        <f>'POSEBNI DIO'!F307</f>
        <v>1200</v>
      </c>
      <c r="G49" s="49">
        <f>'POSEBNI DIO'!G307</f>
        <v>1200</v>
      </c>
      <c r="H49" s="49">
        <f>'POSEBNI DIO'!H307</f>
        <v>1200</v>
      </c>
      <c r="I49" s="49">
        <f>'POSEBNI DIO'!I307</f>
        <v>1200</v>
      </c>
      <c r="K49" s="41"/>
    </row>
    <row r="50" spans="1:12" s="160" customFormat="1" x14ac:dyDescent="0.25">
      <c r="A50" s="167"/>
      <c r="B50" s="29"/>
      <c r="C50" s="168" t="s">
        <v>329</v>
      </c>
      <c r="D50" s="55" t="s">
        <v>152</v>
      </c>
      <c r="E50" s="197"/>
      <c r="F50" s="197">
        <f>'POSEBNI DIO'!F163</f>
        <v>0</v>
      </c>
      <c r="G50" s="197">
        <f>'POSEBNI DIO'!G163</f>
        <v>580</v>
      </c>
      <c r="H50" s="197">
        <f>'POSEBNI DIO'!H163</f>
        <v>580</v>
      </c>
      <c r="I50" s="197">
        <f>'POSEBNI DIO'!I163</f>
        <v>580</v>
      </c>
      <c r="K50" s="41"/>
    </row>
    <row r="51" spans="1:12" x14ac:dyDescent="0.25">
      <c r="A51" s="43"/>
      <c r="B51" s="44">
        <v>34</v>
      </c>
      <c r="C51" s="44"/>
      <c r="D51" s="44" t="s">
        <v>97</v>
      </c>
      <c r="E51" s="97">
        <f>SUM(E52:E55)</f>
        <v>1057.1300000000001</v>
      </c>
      <c r="F51" s="97">
        <f>SUM(F52:F55)</f>
        <v>1165</v>
      </c>
      <c r="G51" s="97">
        <f t="shared" ref="G51:I51" si="16">SUM(G52:G55)</f>
        <v>1165</v>
      </c>
      <c r="H51" s="97">
        <f t="shared" si="16"/>
        <v>1165</v>
      </c>
      <c r="I51" s="97">
        <f t="shared" si="16"/>
        <v>1165</v>
      </c>
      <c r="K51" s="41"/>
      <c r="L51" s="41"/>
    </row>
    <row r="52" spans="1:12" x14ac:dyDescent="0.25">
      <c r="A52" s="14"/>
      <c r="B52" s="29"/>
      <c r="C52" s="15" t="s">
        <v>150</v>
      </c>
      <c r="D52" s="15" t="s">
        <v>151</v>
      </c>
      <c r="E52" s="49">
        <f>'POSEBNI DIO'!E69</f>
        <v>950</v>
      </c>
      <c r="F52" s="49">
        <f>'POSEBNI DIO'!F69</f>
        <v>1130</v>
      </c>
      <c r="G52" s="49">
        <f>'POSEBNI DIO'!G69</f>
        <v>1130</v>
      </c>
      <c r="H52" s="49">
        <f>'POSEBNI DIO'!H69</f>
        <v>1130</v>
      </c>
      <c r="I52" s="49">
        <f>'POSEBNI DIO'!I69</f>
        <v>1130</v>
      </c>
    </row>
    <row r="53" spans="1:12" x14ac:dyDescent="0.25">
      <c r="A53" s="14"/>
      <c r="B53" s="29"/>
      <c r="C53" s="15" t="s">
        <v>50</v>
      </c>
      <c r="D53" s="15" t="s">
        <v>40</v>
      </c>
      <c r="E53" s="49">
        <f>'POSEBNI DIO'!E250</f>
        <v>107.13</v>
      </c>
      <c r="F53" s="49">
        <f>'POSEBNI DIO'!F250</f>
        <v>20</v>
      </c>
      <c r="G53" s="49">
        <f>'POSEBNI DIO'!G250</f>
        <v>20</v>
      </c>
      <c r="H53" s="49">
        <f>'POSEBNI DIO'!H250</f>
        <v>20</v>
      </c>
      <c r="I53" s="49">
        <f>'POSEBNI DIO'!I250</f>
        <v>20</v>
      </c>
    </row>
    <row r="54" spans="1:12" x14ac:dyDescent="0.25">
      <c r="A54" s="14"/>
      <c r="B54" s="29"/>
      <c r="C54" s="168" t="s">
        <v>330</v>
      </c>
      <c r="D54" s="15" t="s">
        <v>140</v>
      </c>
      <c r="E54" s="49">
        <f>'POSEBNI DIO'!E298+'POSEBNI DIO'!E326+'POSEBNI DIO'!E398</f>
        <v>0</v>
      </c>
      <c r="F54" s="49">
        <f>'POSEBNI DIO'!F298+'POSEBNI DIO'!F326+'POSEBNI DIO'!F398</f>
        <v>15</v>
      </c>
      <c r="G54" s="49">
        <f>'POSEBNI DIO'!G298+'POSEBNI DIO'!G326+'POSEBNI DIO'!G398</f>
        <v>15</v>
      </c>
      <c r="H54" s="49">
        <f>'POSEBNI DIO'!H298+'POSEBNI DIO'!H326+'POSEBNI DIO'!H398</f>
        <v>15</v>
      </c>
      <c r="I54" s="49">
        <f>'POSEBNI DIO'!I298+'POSEBNI DIO'!I326+'POSEBNI DIO'!I398</f>
        <v>15</v>
      </c>
    </row>
    <row r="55" spans="1:12" x14ac:dyDescent="0.25">
      <c r="A55" s="14"/>
      <c r="B55" s="14"/>
      <c r="C55" s="15" t="s">
        <v>207</v>
      </c>
      <c r="D55" s="15" t="s">
        <v>141</v>
      </c>
      <c r="E55" s="49">
        <v>0</v>
      </c>
      <c r="F55" s="49"/>
      <c r="G55" s="49"/>
      <c r="H55" s="49"/>
      <c r="I55" s="49"/>
    </row>
    <row r="56" spans="1:12" x14ac:dyDescent="0.25">
      <c r="A56" s="43"/>
      <c r="B56" s="44">
        <v>38</v>
      </c>
      <c r="C56" s="44"/>
      <c r="D56" s="44" t="s">
        <v>100</v>
      </c>
      <c r="E56" s="48">
        <f t="shared" ref="E56:I58" si="17">SUM(E57:E57)</f>
        <v>0</v>
      </c>
      <c r="F56" s="48">
        <f t="shared" si="17"/>
        <v>0</v>
      </c>
      <c r="G56" s="48">
        <f t="shared" si="17"/>
        <v>0</v>
      </c>
      <c r="H56" s="48">
        <f t="shared" si="17"/>
        <v>0</v>
      </c>
      <c r="I56" s="48">
        <f t="shared" si="17"/>
        <v>0</v>
      </c>
      <c r="K56" s="41"/>
      <c r="L56" s="41"/>
    </row>
    <row r="57" spans="1:12" x14ac:dyDescent="0.25">
      <c r="A57" s="14"/>
      <c r="B57" s="14"/>
      <c r="C57" s="15" t="s">
        <v>156</v>
      </c>
      <c r="D57" s="15" t="s">
        <v>157</v>
      </c>
      <c r="E57" s="49"/>
      <c r="F57" s="49"/>
      <c r="G57" s="49"/>
      <c r="H57" s="49"/>
      <c r="I57" s="49"/>
    </row>
    <row r="58" spans="1:12" ht="24" customHeight="1" x14ac:dyDescent="0.25">
      <c r="A58" s="43"/>
      <c r="B58" s="44">
        <v>37</v>
      </c>
      <c r="C58" s="44"/>
      <c r="D58" s="44" t="s">
        <v>135</v>
      </c>
      <c r="E58" s="48">
        <f t="shared" si="17"/>
        <v>537.92999999999995</v>
      </c>
      <c r="F58" s="48">
        <f t="shared" si="17"/>
        <v>0</v>
      </c>
      <c r="G58" s="48">
        <f t="shared" si="17"/>
        <v>0</v>
      </c>
      <c r="H58" s="48">
        <f t="shared" si="17"/>
        <v>0</v>
      </c>
      <c r="I58" s="48">
        <f t="shared" si="17"/>
        <v>0</v>
      </c>
      <c r="K58" s="41"/>
      <c r="L58" s="41"/>
    </row>
    <row r="59" spans="1:12" x14ac:dyDescent="0.25">
      <c r="A59" s="14"/>
      <c r="B59" s="14"/>
      <c r="C59" s="15" t="s">
        <v>156</v>
      </c>
      <c r="D59" s="15" t="s">
        <v>157</v>
      </c>
      <c r="E59" s="49">
        <f>'POSEBNI DIO'!E10</f>
        <v>537.92999999999995</v>
      </c>
      <c r="F59" s="49">
        <f>'POSEBNI DIO'!F10</f>
        <v>0</v>
      </c>
      <c r="G59" s="49">
        <f>'POSEBNI DIO'!G10</f>
        <v>0</v>
      </c>
      <c r="H59" s="49">
        <f>'POSEBNI DIO'!H10</f>
        <v>0</v>
      </c>
      <c r="I59" s="49">
        <f>'POSEBNI DIO'!I10</f>
        <v>0</v>
      </c>
    </row>
    <row r="60" spans="1:12" x14ac:dyDescent="0.25">
      <c r="A60" s="43"/>
      <c r="B60" s="44">
        <v>38</v>
      </c>
      <c r="C60" s="44"/>
      <c r="D60" s="44" t="s">
        <v>99</v>
      </c>
      <c r="E60" s="48">
        <f t="shared" ref="E60:G60" si="18">SUM(E61:E63)</f>
        <v>1383.85</v>
      </c>
      <c r="F60" s="48">
        <f t="shared" si="18"/>
        <v>985.43</v>
      </c>
      <c r="G60" s="48">
        <f t="shared" si="18"/>
        <v>1000</v>
      </c>
      <c r="H60" s="48">
        <f>SUM(H61:H63)</f>
        <v>1000</v>
      </c>
      <c r="I60" s="48">
        <f>SUM(I61:I63)</f>
        <v>1000</v>
      </c>
      <c r="K60" s="41"/>
      <c r="L60" s="41"/>
    </row>
    <row r="61" spans="1:12" x14ac:dyDescent="0.25">
      <c r="A61" s="14"/>
      <c r="B61" s="29"/>
      <c r="C61" s="168" t="s">
        <v>50</v>
      </c>
      <c r="D61" s="168" t="s">
        <v>40</v>
      </c>
      <c r="E61" s="49">
        <f>'POSEBNI DIO'!E253</f>
        <v>0</v>
      </c>
      <c r="F61" s="49">
        <f>'POSEBNI DIO'!F253</f>
        <v>0</v>
      </c>
      <c r="G61" s="49">
        <f>'POSEBNI DIO'!G253</f>
        <v>0</v>
      </c>
      <c r="H61" s="49">
        <f>'POSEBNI DIO'!H253</f>
        <v>0</v>
      </c>
      <c r="I61" s="49">
        <f>'POSEBNI DIO'!I253</f>
        <v>0</v>
      </c>
    </row>
    <row r="62" spans="1:12" x14ac:dyDescent="0.25">
      <c r="A62" s="14"/>
      <c r="B62" s="14"/>
      <c r="C62" s="15" t="s">
        <v>207</v>
      </c>
      <c r="D62" s="15" t="s">
        <v>141</v>
      </c>
      <c r="E62" s="49">
        <f>'POSEBNI DIO'!E270</f>
        <v>380</v>
      </c>
      <c r="F62" s="49">
        <f>'POSEBNI DIO'!F270</f>
        <v>0</v>
      </c>
      <c r="G62" s="49">
        <f>'POSEBNI DIO'!G270</f>
        <v>0</v>
      </c>
      <c r="H62" s="49">
        <f>'POSEBNI DIO'!H270</f>
        <v>0</v>
      </c>
      <c r="I62" s="49">
        <f>'POSEBNI DIO'!I270</f>
        <v>0</v>
      </c>
    </row>
    <row r="63" spans="1:12" s="160" customFormat="1" x14ac:dyDescent="0.25">
      <c r="A63" s="167"/>
      <c r="B63" s="29"/>
      <c r="C63" s="168" t="s">
        <v>51</v>
      </c>
      <c r="D63" s="168" t="s">
        <v>140</v>
      </c>
      <c r="E63" s="49">
        <f>'POSEBNI DIO'!E411</f>
        <v>1003.85</v>
      </c>
      <c r="F63" s="49">
        <f>'POSEBNI DIO'!F411</f>
        <v>985.43</v>
      </c>
      <c r="G63" s="49">
        <f>'POSEBNI DIO'!G411</f>
        <v>1000</v>
      </c>
      <c r="H63" s="49">
        <f>'POSEBNI DIO'!H411</f>
        <v>1000</v>
      </c>
      <c r="I63" s="49">
        <f>'POSEBNI DIO'!I411</f>
        <v>1000</v>
      </c>
    </row>
    <row r="64" spans="1:12" ht="25.5" x14ac:dyDescent="0.25">
      <c r="A64" s="52">
        <v>4</v>
      </c>
      <c r="B64" s="53"/>
      <c r="C64" s="53"/>
      <c r="D64" s="54" t="s">
        <v>24</v>
      </c>
      <c r="E64" s="51">
        <f>E65+E74</f>
        <v>110715.63</v>
      </c>
      <c r="F64" s="51">
        <f>F65+F74</f>
        <v>10877.84</v>
      </c>
      <c r="G64" s="51">
        <f t="shared" ref="G64:I64" si="19">G65+G74</f>
        <v>125560</v>
      </c>
      <c r="H64" s="51">
        <f t="shared" si="19"/>
        <v>125560</v>
      </c>
      <c r="I64" s="51">
        <f t="shared" si="19"/>
        <v>125560</v>
      </c>
    </row>
    <row r="65" spans="1:14" ht="33" customHeight="1" x14ac:dyDescent="0.25">
      <c r="A65" s="43"/>
      <c r="B65" s="44">
        <v>42</v>
      </c>
      <c r="C65" s="44"/>
      <c r="D65" s="44" t="s">
        <v>25</v>
      </c>
      <c r="E65" s="97">
        <f>SUM(E66:E73)</f>
        <v>99688.53</v>
      </c>
      <c r="F65" s="97">
        <f>SUM(F66:F73)</f>
        <v>10877.84</v>
      </c>
      <c r="G65" s="97">
        <f>SUM(G66:G73)</f>
        <v>125060</v>
      </c>
      <c r="H65" s="97">
        <f t="shared" ref="H65:I65" si="20">SUM(H66:H73)</f>
        <v>125060</v>
      </c>
      <c r="I65" s="97">
        <f t="shared" si="20"/>
        <v>125060</v>
      </c>
      <c r="K65" s="41"/>
      <c r="L65" s="41"/>
    </row>
    <row r="66" spans="1:14" x14ac:dyDescent="0.25">
      <c r="A66" s="14"/>
      <c r="B66" s="14"/>
      <c r="C66" s="15" t="s">
        <v>49</v>
      </c>
      <c r="D66" s="15" t="s">
        <v>18</v>
      </c>
      <c r="E66" s="49">
        <f>'POSEBNI DIO'!E23+'POSEBNI DIO'!E38+'POSEBNI DIO'!E203+'POSEBNI DIO'!E208</f>
        <v>89870.97</v>
      </c>
      <c r="F66" s="49">
        <f>'POSEBNI DIO'!F23+'POSEBNI DIO'!F38+'POSEBNI DIO'!F203+'POSEBNI DIO'!F208</f>
        <v>3917.84</v>
      </c>
      <c r="G66" s="49">
        <f>'POSEBNI DIO'!G38+'POSEBNI DIO'!G203+'POSEBNI DIO'!G208+'POSEBNI DIO'!G19</f>
        <v>112000</v>
      </c>
      <c r="H66" s="49">
        <f>'POSEBNI DIO'!H38+'POSEBNI DIO'!H203+'POSEBNI DIO'!H208+'POSEBNI DIO'!H19</f>
        <v>112000</v>
      </c>
      <c r="I66" s="49">
        <f>'POSEBNI DIO'!I38+'POSEBNI DIO'!I203+'POSEBNI DIO'!I208+'POSEBNI DIO'!I19</f>
        <v>112000</v>
      </c>
      <c r="K66" s="41"/>
      <c r="M66" s="41"/>
      <c r="N66" s="41"/>
    </row>
    <row r="67" spans="1:14" x14ac:dyDescent="0.25">
      <c r="A67" s="14"/>
      <c r="B67" s="29"/>
      <c r="C67" s="15" t="s">
        <v>150</v>
      </c>
      <c r="D67" s="15" t="s">
        <v>151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</row>
    <row r="68" spans="1:14" x14ac:dyDescent="0.25">
      <c r="A68" s="14"/>
      <c r="B68" s="29"/>
      <c r="C68" s="15" t="s">
        <v>50</v>
      </c>
      <c r="D68" s="15" t="s">
        <v>40</v>
      </c>
      <c r="E68" s="49">
        <f>'POSEBNI DIO'!E257+'POSEBNI DIO'!E359</f>
        <v>3595.56</v>
      </c>
      <c r="F68" s="49">
        <f>'POSEBNI DIO'!F257+'POSEBNI DIO'!F359</f>
        <v>2100</v>
      </c>
      <c r="G68" s="49">
        <f>'POSEBNI DIO'!G257+'POSEBNI DIO'!G359</f>
        <v>2100</v>
      </c>
      <c r="H68" s="49">
        <f>'POSEBNI DIO'!H257+'POSEBNI DIO'!H359</f>
        <v>2100</v>
      </c>
      <c r="I68" s="49">
        <f>'POSEBNI DIO'!I257+'POSEBNI DIO'!I359</f>
        <v>2100</v>
      </c>
    </row>
    <row r="69" spans="1:14" x14ac:dyDescent="0.25">
      <c r="A69" s="14"/>
      <c r="B69" s="29"/>
      <c r="C69" s="15" t="s">
        <v>155</v>
      </c>
      <c r="D69" s="15" t="s">
        <v>138</v>
      </c>
      <c r="E69" s="49">
        <f>'POSEBNI DIO'!E273</f>
        <v>0</v>
      </c>
      <c r="F69" s="49">
        <f>'POSEBNI DIO'!F273</f>
        <v>10</v>
      </c>
      <c r="G69" s="49">
        <f>'POSEBNI DIO'!G273</f>
        <v>10</v>
      </c>
      <c r="H69" s="49">
        <f>'POSEBNI DIO'!H273</f>
        <v>10</v>
      </c>
      <c r="I69" s="49">
        <f>'POSEBNI DIO'!I273</f>
        <v>10</v>
      </c>
    </row>
    <row r="70" spans="1:14" x14ac:dyDescent="0.25">
      <c r="A70" s="14"/>
      <c r="B70" s="29"/>
      <c r="C70" s="15" t="s">
        <v>153</v>
      </c>
      <c r="D70" s="15" t="s">
        <v>154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</row>
    <row r="71" spans="1:14" x14ac:dyDescent="0.25">
      <c r="A71" s="14"/>
      <c r="B71" s="29"/>
      <c r="C71" s="15" t="s">
        <v>51</v>
      </c>
      <c r="D71" s="15" t="s">
        <v>140</v>
      </c>
      <c r="E71" s="49">
        <f>'POSEBNI DIO'!E301+'POSEBNI DIO'!E376+'POSEBNI DIO'!E400</f>
        <v>1519.44</v>
      </c>
      <c r="F71" s="49">
        <f>'POSEBNI DIO'!F301+'POSEBNI DIO'!F376+'POSEBNI DIO'!F400</f>
        <v>4550</v>
      </c>
      <c r="G71" s="49">
        <f>'POSEBNI DIO'!G301+'POSEBNI DIO'!G376+'POSEBNI DIO'!G400</f>
        <v>10450</v>
      </c>
      <c r="H71" s="49">
        <f>'POSEBNI DIO'!H301+'POSEBNI DIO'!H376+'POSEBNI DIO'!H400</f>
        <v>10450</v>
      </c>
      <c r="I71" s="49">
        <f>'POSEBNI DIO'!I301+'POSEBNI DIO'!I376+'POSEBNI DIO'!I400</f>
        <v>10450</v>
      </c>
    </row>
    <row r="72" spans="1:14" s="160" customFormat="1" x14ac:dyDescent="0.25">
      <c r="A72" s="167"/>
      <c r="B72" s="29"/>
      <c r="C72" s="168" t="s">
        <v>289</v>
      </c>
      <c r="D72" s="168" t="s">
        <v>288</v>
      </c>
      <c r="E72" s="49">
        <f>'POSEBNI DIO'!E27</f>
        <v>0</v>
      </c>
      <c r="F72" s="49">
        <f>'POSEBNI DIO'!F27</f>
        <v>0</v>
      </c>
      <c r="G72" s="49">
        <f>'POSEBNI DIO'!G27</f>
        <v>0</v>
      </c>
      <c r="H72" s="49">
        <f>'POSEBNI DIO'!H27</f>
        <v>0</v>
      </c>
      <c r="I72" s="49">
        <f>'POSEBNI DIO'!I27</f>
        <v>0</v>
      </c>
    </row>
    <row r="73" spans="1:14" s="160" customFormat="1" x14ac:dyDescent="0.25">
      <c r="A73" s="167"/>
      <c r="B73" s="167"/>
      <c r="C73" s="168" t="s">
        <v>207</v>
      </c>
      <c r="D73" s="168" t="s">
        <v>141</v>
      </c>
      <c r="E73" s="49">
        <f>'POSEBNI DIO'!E311</f>
        <v>4702.5600000000004</v>
      </c>
      <c r="F73" s="49">
        <f>'POSEBNI DIO'!F311</f>
        <v>300</v>
      </c>
      <c r="G73" s="49">
        <f>'POSEBNI DIO'!G311</f>
        <v>500</v>
      </c>
      <c r="H73" s="49">
        <f>'POSEBNI DIO'!H311</f>
        <v>500</v>
      </c>
      <c r="I73" s="49">
        <f>'POSEBNI DIO'!I311</f>
        <v>500</v>
      </c>
    </row>
    <row r="74" spans="1:14" ht="25.5" x14ac:dyDescent="0.25">
      <c r="A74" s="43"/>
      <c r="B74" s="44">
        <v>45</v>
      </c>
      <c r="C74" s="44"/>
      <c r="D74" s="44" t="s">
        <v>237</v>
      </c>
      <c r="E74" s="48">
        <f>E75</f>
        <v>11027.1</v>
      </c>
      <c r="F74" s="48">
        <f t="shared" ref="F74:I74" si="21">F75</f>
        <v>0</v>
      </c>
      <c r="G74" s="48">
        <f t="shared" si="21"/>
        <v>500</v>
      </c>
      <c r="H74" s="48">
        <f t="shared" si="21"/>
        <v>500</v>
      </c>
      <c r="I74" s="48">
        <f t="shared" si="21"/>
        <v>500</v>
      </c>
      <c r="K74" s="41"/>
      <c r="L74" s="41"/>
    </row>
    <row r="75" spans="1:14" x14ac:dyDescent="0.25">
      <c r="A75" s="14"/>
      <c r="B75" s="14"/>
      <c r="C75" s="15" t="s">
        <v>49</v>
      </c>
      <c r="D75" s="15" t="s">
        <v>18</v>
      </c>
      <c r="E75" s="49">
        <f>'POSEBNI DIO'!E41+'POSEBNI DIO'!E213</f>
        <v>11027.1</v>
      </c>
      <c r="F75" s="49">
        <f>'POSEBNI DIO'!F215</f>
        <v>0</v>
      </c>
      <c r="G75" s="49">
        <f>'POSEBNI DIO'!G215</f>
        <v>500</v>
      </c>
      <c r="H75" s="49">
        <f>'POSEBNI DIO'!H215</f>
        <v>500</v>
      </c>
      <c r="I75" s="49">
        <f>'POSEBNI DIO'!I215</f>
        <v>500</v>
      </c>
      <c r="K75" s="41"/>
      <c r="M75" s="41"/>
    </row>
    <row r="77" spans="1:14" x14ac:dyDescent="0.25">
      <c r="A77" t="s">
        <v>230</v>
      </c>
      <c r="E77" t="s">
        <v>231</v>
      </c>
      <c r="H77" s="41" t="s">
        <v>232</v>
      </c>
    </row>
    <row r="78" spans="1:14" x14ac:dyDescent="0.25">
      <c r="A78" t="s">
        <v>233</v>
      </c>
      <c r="E78" t="s">
        <v>234</v>
      </c>
      <c r="H78" s="41" t="s">
        <v>235</v>
      </c>
    </row>
  </sheetData>
  <mergeCells count="5">
    <mergeCell ref="A7:I7"/>
    <mergeCell ref="A31:I31"/>
    <mergeCell ref="A1:I1"/>
    <mergeCell ref="A3:I3"/>
    <mergeCell ref="A5:I5"/>
  </mergeCells>
  <pageMargins left="0.7" right="0.7" top="0.75" bottom="0.75" header="0.3" footer="0.3"/>
  <pageSetup paperSize="9" scale="64" orientation="landscape" r:id="rId1"/>
  <rowBreaks count="1" manualBreakCount="1">
    <brk id="30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G1"/>
    </sheetView>
  </sheetViews>
  <sheetFormatPr defaultRowHeight="15" x14ac:dyDescent="0.25"/>
  <cols>
    <col min="1" max="1" width="5.42578125" bestFit="1" customWidth="1"/>
    <col min="2" max="2" width="27.28515625" customWidth="1"/>
    <col min="3" max="3" width="16.5703125" customWidth="1"/>
    <col min="4" max="4" width="15.7109375" customWidth="1"/>
    <col min="5" max="5" width="16.85546875" style="41" customWidth="1"/>
    <col min="6" max="6" width="13.140625" style="41" customWidth="1"/>
    <col min="7" max="7" width="12.28515625" style="41" customWidth="1"/>
    <col min="8" max="8" width="11.7109375" bestFit="1" customWidth="1"/>
    <col min="9" max="9" width="11.7109375" hidden="1" customWidth="1"/>
    <col min="10" max="10" width="10.85546875" hidden="1" customWidth="1"/>
    <col min="11" max="11" width="11.7109375" hidden="1" customWidth="1"/>
    <col min="12" max="12" width="0" hidden="1" customWidth="1"/>
    <col min="13" max="13" width="11.140625" hidden="1" customWidth="1"/>
    <col min="14" max="14" width="0" hidden="1" customWidth="1"/>
    <col min="15" max="15" width="11.140625" hidden="1" customWidth="1"/>
    <col min="16" max="16" width="14" customWidth="1"/>
    <col min="17" max="17" width="29" customWidth="1"/>
  </cols>
  <sheetData>
    <row r="1" spans="1:17" x14ac:dyDescent="0.25">
      <c r="A1" s="224" t="s">
        <v>264</v>
      </c>
      <c r="B1" s="224"/>
      <c r="C1" s="224"/>
      <c r="D1" s="224"/>
      <c r="E1" s="224"/>
      <c r="F1" s="224"/>
      <c r="G1" s="224"/>
      <c r="H1" s="141"/>
      <c r="P1">
        <v>7.5345000000000004</v>
      </c>
    </row>
    <row r="2" spans="1:17" ht="18" x14ac:dyDescent="0.25">
      <c r="A2" s="27"/>
      <c r="B2" s="45"/>
      <c r="C2" s="27"/>
      <c r="D2" s="45"/>
      <c r="E2" s="45"/>
      <c r="F2" s="46"/>
      <c r="G2" s="46"/>
      <c r="I2" t="s">
        <v>165</v>
      </c>
      <c r="K2" t="s">
        <v>166</v>
      </c>
      <c r="M2" t="s">
        <v>222</v>
      </c>
    </row>
    <row r="3" spans="1:17" ht="27.75" customHeight="1" x14ac:dyDescent="0.25">
      <c r="A3" s="225" t="s">
        <v>265</v>
      </c>
      <c r="B3" s="226"/>
      <c r="C3" s="22" t="s">
        <v>298</v>
      </c>
      <c r="D3" s="109" t="s">
        <v>310</v>
      </c>
      <c r="E3" s="47" t="s">
        <v>311</v>
      </c>
      <c r="F3" s="47" t="s">
        <v>312</v>
      </c>
      <c r="G3" s="47" t="s">
        <v>313</v>
      </c>
    </row>
    <row r="4" spans="1:17" x14ac:dyDescent="0.25">
      <c r="A4" s="227">
        <v>1</v>
      </c>
      <c r="B4" s="228"/>
      <c r="C4" s="142">
        <v>2</v>
      </c>
      <c r="D4" s="142">
        <v>3</v>
      </c>
      <c r="E4" s="142">
        <v>4</v>
      </c>
      <c r="F4" s="142">
        <v>5</v>
      </c>
      <c r="G4" s="142">
        <v>6</v>
      </c>
    </row>
    <row r="5" spans="1:17" x14ac:dyDescent="0.25">
      <c r="A5" s="143" t="s">
        <v>164</v>
      </c>
      <c r="B5" s="144" t="s">
        <v>134</v>
      </c>
      <c r="C5" s="145"/>
      <c r="D5" s="145"/>
      <c r="E5" s="145"/>
      <c r="F5" s="145"/>
      <c r="G5" s="145"/>
    </row>
    <row r="6" spans="1:17" s="66" customFormat="1" ht="15.75" customHeight="1" x14ac:dyDescent="0.25">
      <c r="A6" s="146"/>
      <c r="B6" s="147" t="s">
        <v>17</v>
      </c>
      <c r="C6" s="148">
        <v>236</v>
      </c>
      <c r="D6" s="148">
        <f>D7</f>
        <v>0</v>
      </c>
      <c r="E6" s="148">
        <f>E7</f>
        <v>0</v>
      </c>
      <c r="F6" s="148">
        <f>F7</f>
        <v>0</v>
      </c>
      <c r="G6" s="148">
        <f>G7</f>
        <v>0</v>
      </c>
      <c r="I6" s="149">
        <f>E6+E38</f>
        <v>1700</v>
      </c>
      <c r="K6" s="149" t="e">
        <f>#REF!+#REF!</f>
        <v>#REF!</v>
      </c>
      <c r="M6" s="149" t="e">
        <f>K6-I6</f>
        <v>#REF!</v>
      </c>
    </row>
    <row r="7" spans="1:17" s="66" customFormat="1" ht="15.75" customHeight="1" x14ac:dyDescent="0.25">
      <c r="A7" s="146"/>
      <c r="B7" s="147" t="s">
        <v>22</v>
      </c>
      <c r="C7" s="148">
        <f>'POSEBNI DIO'!E437</f>
        <v>537.92999999999995</v>
      </c>
      <c r="D7" s="148">
        <f>'POSEBNI DIO'!F437</f>
        <v>0</v>
      </c>
      <c r="E7" s="148">
        <f>'POSEBNI DIO'!G437</f>
        <v>0</v>
      </c>
      <c r="F7" s="148">
        <f>'POSEBNI DIO'!H437</f>
        <v>0</v>
      </c>
      <c r="G7" s="148">
        <f>'POSEBNI DIO'!I437</f>
        <v>0</v>
      </c>
      <c r="I7" s="149"/>
      <c r="P7" s="149"/>
      <c r="Q7" s="149"/>
    </row>
    <row r="8" spans="1:17" s="66" customFormat="1" ht="15.75" customHeight="1" x14ac:dyDescent="0.25">
      <c r="A8" s="146"/>
      <c r="B8" s="147" t="s">
        <v>266</v>
      </c>
      <c r="C8" s="148">
        <f>C6-C7</f>
        <v>-301.93</v>
      </c>
      <c r="D8" s="148">
        <f t="shared" ref="D8:E8" si="0">D6-D7</f>
        <v>0</v>
      </c>
      <c r="E8" s="148">
        <f t="shared" si="0"/>
        <v>0</v>
      </c>
      <c r="F8" s="148"/>
      <c r="G8" s="148"/>
      <c r="I8" s="149"/>
    </row>
    <row r="9" spans="1:17" x14ac:dyDescent="0.25">
      <c r="A9" s="143" t="s">
        <v>49</v>
      </c>
      <c r="B9" s="144" t="s">
        <v>18</v>
      </c>
      <c r="C9" s="145"/>
      <c r="D9" s="145"/>
      <c r="E9" s="145"/>
      <c r="F9" s="145"/>
      <c r="G9" s="145"/>
    </row>
    <row r="10" spans="1:17" s="66" customFormat="1" ht="15.75" customHeight="1" x14ac:dyDescent="0.25">
      <c r="A10" s="146"/>
      <c r="B10" s="147" t="s">
        <v>17</v>
      </c>
      <c r="C10" s="148">
        <v>126566.36</v>
      </c>
      <c r="D10" s="148">
        <f>D11</f>
        <v>48720.19</v>
      </c>
      <c r="E10" s="148">
        <f>E11</f>
        <v>144027</v>
      </c>
      <c r="F10" s="148">
        <f t="shared" ref="F10:G10" si="1">F11</f>
        <v>144027</v>
      </c>
      <c r="G10" s="148">
        <f t="shared" si="1"/>
        <v>144027</v>
      </c>
      <c r="I10" s="149" t="e">
        <f>E10+#REF!</f>
        <v>#REF!</v>
      </c>
      <c r="K10" s="149" t="e">
        <f>E53+#REF!</f>
        <v>#REF!</v>
      </c>
      <c r="M10" s="149" t="e">
        <f>K10-I10</f>
        <v>#REF!</v>
      </c>
    </row>
    <row r="11" spans="1:17" s="66" customFormat="1" ht="15.75" customHeight="1" x14ac:dyDescent="0.25">
      <c r="A11" s="146"/>
      <c r="B11" s="147" t="s">
        <v>22</v>
      </c>
      <c r="C11" s="148">
        <f>'POSEBNI DIO'!E439</f>
        <v>126605.65</v>
      </c>
      <c r="D11" s="148">
        <f>'POSEBNI DIO'!F439</f>
        <v>48720.19</v>
      </c>
      <c r="E11" s="148">
        <f>'POSEBNI DIO'!G439</f>
        <v>144027</v>
      </c>
      <c r="F11" s="148">
        <f>'POSEBNI DIO'!H439</f>
        <v>144027</v>
      </c>
      <c r="G11" s="148">
        <f>'POSEBNI DIO'!I439</f>
        <v>144027</v>
      </c>
      <c r="I11" s="149"/>
    </row>
    <row r="12" spans="1:17" s="66" customFormat="1" ht="15.75" customHeight="1" x14ac:dyDescent="0.25">
      <c r="A12" s="146"/>
      <c r="B12" s="147" t="s">
        <v>266</v>
      </c>
      <c r="C12" s="148">
        <f>C10-C11</f>
        <v>-39.29</v>
      </c>
      <c r="D12" s="148">
        <f t="shared" ref="D12:G12" si="2">D10-D11</f>
        <v>0</v>
      </c>
      <c r="E12" s="148">
        <f t="shared" si="2"/>
        <v>0</v>
      </c>
      <c r="F12" s="148">
        <f t="shared" si="2"/>
        <v>0</v>
      </c>
      <c r="G12" s="148">
        <f t="shared" si="2"/>
        <v>0</v>
      </c>
      <c r="I12" s="149"/>
    </row>
    <row r="13" spans="1:17" s="151" customFormat="1" x14ac:dyDescent="0.25">
      <c r="A13" s="143" t="s">
        <v>150</v>
      </c>
      <c r="B13" s="144" t="s">
        <v>151</v>
      </c>
      <c r="C13" s="150"/>
      <c r="D13" s="145"/>
      <c r="E13" s="145"/>
      <c r="F13" s="145"/>
      <c r="G13" s="145"/>
      <c r="I13" s="152"/>
    </row>
    <row r="14" spans="1:17" s="153" customFormat="1" ht="15.75" customHeight="1" x14ac:dyDescent="0.25">
      <c r="A14" s="146"/>
      <c r="B14" s="147" t="s">
        <v>17</v>
      </c>
      <c r="C14" s="148">
        <v>56996</v>
      </c>
      <c r="D14" s="148">
        <f>D15</f>
        <v>61843</v>
      </c>
      <c r="E14" s="148">
        <f>E15</f>
        <v>61843</v>
      </c>
      <c r="F14" s="148">
        <f t="shared" ref="F14:G14" si="3">F15</f>
        <v>61843</v>
      </c>
      <c r="G14" s="148">
        <f t="shared" si="3"/>
        <v>61843</v>
      </c>
      <c r="I14" s="154"/>
      <c r="K14" s="154"/>
      <c r="M14" s="154"/>
    </row>
    <row r="15" spans="1:17" s="153" customFormat="1" ht="15.75" customHeight="1" x14ac:dyDescent="0.25">
      <c r="A15" s="146"/>
      <c r="B15" s="147" t="s">
        <v>22</v>
      </c>
      <c r="C15" s="148">
        <f>'POSEBNI DIO'!E438</f>
        <v>56996</v>
      </c>
      <c r="D15" s="148">
        <f>'POSEBNI DIO'!F438</f>
        <v>61843</v>
      </c>
      <c r="E15" s="148">
        <f>'POSEBNI DIO'!G438</f>
        <v>61843</v>
      </c>
      <c r="F15" s="148">
        <f>'POSEBNI DIO'!H438</f>
        <v>61843</v>
      </c>
      <c r="G15" s="148">
        <f>'POSEBNI DIO'!I438</f>
        <v>61843</v>
      </c>
      <c r="I15" s="154"/>
    </row>
    <row r="16" spans="1:17" s="153" customFormat="1" ht="15.75" customHeight="1" x14ac:dyDescent="0.25">
      <c r="A16" s="146"/>
      <c r="B16" s="147" t="s">
        <v>266</v>
      </c>
      <c r="C16" s="148">
        <f>C14-C15</f>
        <v>0</v>
      </c>
      <c r="D16" s="148">
        <f t="shared" ref="D16:E16" si="4">D14-D15</f>
        <v>0</v>
      </c>
      <c r="E16" s="148">
        <f t="shared" si="4"/>
        <v>0</v>
      </c>
      <c r="F16" s="148"/>
      <c r="G16" s="148"/>
      <c r="H16" s="41"/>
      <c r="I16" s="154"/>
    </row>
    <row r="17" spans="1:13" ht="25.5" x14ac:dyDescent="0.25">
      <c r="A17" s="143" t="s">
        <v>206</v>
      </c>
      <c r="B17" s="144" t="s">
        <v>126</v>
      </c>
      <c r="C17" s="145"/>
      <c r="D17" s="145"/>
      <c r="E17" s="145"/>
      <c r="F17" s="145"/>
      <c r="G17" s="145"/>
      <c r="H17" s="41"/>
    </row>
    <row r="18" spans="1:13" s="66" customFormat="1" ht="15.75" customHeight="1" x14ac:dyDescent="0.25">
      <c r="A18" s="146"/>
      <c r="B18" s="147" t="s">
        <v>17</v>
      </c>
      <c r="C18" s="148">
        <f>C19</f>
        <v>39533.5</v>
      </c>
      <c r="D18" s="148">
        <f>D19</f>
        <v>0</v>
      </c>
      <c r="E18" s="148">
        <f>E19</f>
        <v>0</v>
      </c>
      <c r="F18" s="148">
        <f t="shared" ref="F18:G18" si="5">F19</f>
        <v>0</v>
      </c>
      <c r="G18" s="148">
        <f t="shared" si="5"/>
        <v>0</v>
      </c>
      <c r="H18" s="41"/>
      <c r="I18" s="149"/>
      <c r="K18" s="149"/>
      <c r="M18" s="149"/>
    </row>
    <row r="19" spans="1:13" s="66" customFormat="1" ht="15.75" customHeight="1" x14ac:dyDescent="0.25">
      <c r="A19" s="146"/>
      <c r="B19" s="147" t="s">
        <v>22</v>
      </c>
      <c r="C19" s="148">
        <f>'POSEBNI DIO'!E440</f>
        <v>39533.5</v>
      </c>
      <c r="D19" s="148">
        <f>'POSEBNI DIO'!F440</f>
        <v>0</v>
      </c>
      <c r="E19" s="148">
        <f>'POSEBNI DIO'!G440</f>
        <v>0</v>
      </c>
      <c r="F19" s="148">
        <f>'POSEBNI DIO'!H440</f>
        <v>0</v>
      </c>
      <c r="G19" s="148">
        <f>'POSEBNI DIO'!I440</f>
        <v>0</v>
      </c>
      <c r="I19" s="149"/>
    </row>
    <row r="20" spans="1:13" s="66" customFormat="1" ht="15.75" customHeight="1" x14ac:dyDescent="0.25">
      <c r="A20" s="146"/>
      <c r="B20" s="147" t="s">
        <v>266</v>
      </c>
      <c r="C20" s="148">
        <f>C18-C19</f>
        <v>0</v>
      </c>
      <c r="D20" s="148">
        <f t="shared" ref="D20:E20" si="6">D18-D19</f>
        <v>0</v>
      </c>
      <c r="E20" s="148">
        <f t="shared" si="6"/>
        <v>0</v>
      </c>
      <c r="F20" s="148"/>
      <c r="G20" s="148"/>
      <c r="I20" s="149"/>
    </row>
    <row r="21" spans="1:13" x14ac:dyDescent="0.25">
      <c r="A21" s="155" t="s">
        <v>50</v>
      </c>
      <c r="B21" s="155" t="s">
        <v>40</v>
      </c>
      <c r="C21" s="156"/>
      <c r="D21" s="157"/>
      <c r="E21" s="157"/>
      <c r="F21" s="157"/>
      <c r="G21" s="157"/>
    </row>
    <row r="22" spans="1:13" s="66" customFormat="1" ht="15.75" customHeight="1" x14ac:dyDescent="0.25">
      <c r="A22" s="146"/>
      <c r="B22" s="147" t="s">
        <v>17</v>
      </c>
      <c r="C22" s="148">
        <v>2511.9899999999998</v>
      </c>
      <c r="D22" s="148">
        <f>D23</f>
        <v>5211.26</v>
      </c>
      <c r="E22" s="148">
        <f>E23</f>
        <v>6810</v>
      </c>
      <c r="F22" s="148">
        <f t="shared" ref="F22:G22" si="7">F23</f>
        <v>6810</v>
      </c>
      <c r="G22" s="148">
        <f t="shared" si="7"/>
        <v>6810</v>
      </c>
      <c r="I22" s="149"/>
      <c r="K22" s="149"/>
      <c r="M22" s="149"/>
    </row>
    <row r="23" spans="1:13" s="66" customFormat="1" ht="15.75" customHeight="1" x14ac:dyDescent="0.25">
      <c r="A23" s="146"/>
      <c r="B23" s="147" t="s">
        <v>22</v>
      </c>
      <c r="C23" s="148">
        <f>'POSEBNI DIO'!E441</f>
        <v>4042.58</v>
      </c>
      <c r="D23" s="148">
        <f>'POSEBNI DIO'!F441</f>
        <v>5211.26</v>
      </c>
      <c r="E23" s="148">
        <f>'POSEBNI DIO'!G441</f>
        <v>6810</v>
      </c>
      <c r="F23" s="148">
        <f>'POSEBNI DIO'!H441</f>
        <v>6810</v>
      </c>
      <c r="G23" s="148">
        <f>'POSEBNI DIO'!I441</f>
        <v>6810</v>
      </c>
      <c r="I23" s="149"/>
    </row>
    <row r="24" spans="1:13" s="66" customFormat="1" ht="15.75" customHeight="1" x14ac:dyDescent="0.25">
      <c r="A24" s="146"/>
      <c r="B24" s="147" t="s">
        <v>266</v>
      </c>
      <c r="C24" s="148">
        <f>C22-C23</f>
        <v>-1530.59</v>
      </c>
      <c r="D24" s="148">
        <f t="shared" ref="D24:G24" si="8">D22-D23</f>
        <v>0</v>
      </c>
      <c r="E24" s="148">
        <f t="shared" si="8"/>
        <v>0</v>
      </c>
      <c r="F24" s="148">
        <f t="shared" si="8"/>
        <v>0</v>
      </c>
      <c r="G24" s="148">
        <f t="shared" si="8"/>
        <v>0</v>
      </c>
      <c r="I24" s="149"/>
    </row>
    <row r="25" spans="1:13" x14ac:dyDescent="0.25">
      <c r="A25" s="155" t="s">
        <v>153</v>
      </c>
      <c r="B25" s="155" t="s">
        <v>267</v>
      </c>
      <c r="C25" s="156"/>
      <c r="D25" s="157"/>
      <c r="E25" s="157"/>
      <c r="F25" s="157"/>
      <c r="G25" s="157"/>
    </row>
    <row r="26" spans="1:13" s="66" customFormat="1" ht="15.75" customHeight="1" x14ac:dyDescent="0.25">
      <c r="A26" s="146"/>
      <c r="B26" s="147" t="s">
        <v>17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I26" s="149"/>
      <c r="K26" s="149"/>
      <c r="M26" s="149"/>
    </row>
    <row r="27" spans="1:13" s="66" customFormat="1" ht="15.75" customHeight="1" x14ac:dyDescent="0.25">
      <c r="A27" s="146"/>
      <c r="B27" s="147" t="s">
        <v>22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I27" s="149"/>
    </row>
    <row r="28" spans="1:13" s="66" customFormat="1" ht="15.75" customHeight="1" x14ac:dyDescent="0.25">
      <c r="A28" s="146"/>
      <c r="B28" s="147" t="s">
        <v>266</v>
      </c>
      <c r="C28" s="148">
        <f>C26-C27</f>
        <v>0</v>
      </c>
      <c r="D28" s="148">
        <f t="shared" ref="D28:G28" si="9">D26-D27</f>
        <v>0</v>
      </c>
      <c r="E28" s="148">
        <f t="shared" si="9"/>
        <v>0</v>
      </c>
      <c r="F28" s="148">
        <f t="shared" si="9"/>
        <v>0</v>
      </c>
      <c r="G28" s="148">
        <f t="shared" si="9"/>
        <v>0</v>
      </c>
      <c r="I28" s="149"/>
    </row>
    <row r="29" spans="1:13" x14ac:dyDescent="0.25">
      <c r="A29" s="155" t="s">
        <v>155</v>
      </c>
      <c r="B29" s="155" t="s">
        <v>46</v>
      </c>
      <c r="C29" s="156"/>
      <c r="D29" s="157"/>
      <c r="E29" s="157"/>
      <c r="F29" s="157"/>
      <c r="G29" s="157"/>
    </row>
    <row r="30" spans="1:13" s="153" customFormat="1" ht="15.75" customHeight="1" x14ac:dyDescent="0.25">
      <c r="A30" s="146"/>
      <c r="B30" s="147" t="s">
        <v>17</v>
      </c>
      <c r="C30" s="148">
        <v>23453.64</v>
      </c>
      <c r="D30" s="148">
        <f>D31</f>
        <v>46610</v>
      </c>
      <c r="E30" s="148">
        <f>E31</f>
        <v>46610</v>
      </c>
      <c r="F30" s="148">
        <f t="shared" ref="F30:G30" si="10">F31</f>
        <v>46610</v>
      </c>
      <c r="G30" s="148">
        <f t="shared" si="10"/>
        <v>46610</v>
      </c>
      <c r="I30" s="154"/>
      <c r="K30" s="154"/>
      <c r="M30" s="154"/>
    </row>
    <row r="31" spans="1:13" s="153" customFormat="1" ht="15.75" customHeight="1" x14ac:dyDescent="0.25">
      <c r="A31" s="146"/>
      <c r="B31" s="147" t="s">
        <v>22</v>
      </c>
      <c r="C31" s="148">
        <f>'POSEBNI DIO'!E443</f>
        <v>19384.53</v>
      </c>
      <c r="D31" s="148">
        <f>'POSEBNI DIO'!F443</f>
        <v>46610</v>
      </c>
      <c r="E31" s="148">
        <f>'POSEBNI DIO'!G443</f>
        <v>46610</v>
      </c>
      <c r="F31" s="148">
        <f>'POSEBNI DIO'!H443</f>
        <v>46610</v>
      </c>
      <c r="G31" s="148">
        <f>'POSEBNI DIO'!I443</f>
        <v>46610</v>
      </c>
      <c r="I31" s="154"/>
    </row>
    <row r="32" spans="1:13" s="153" customFormat="1" ht="15.75" customHeight="1" x14ac:dyDescent="0.25">
      <c r="A32" s="146"/>
      <c r="B32" s="147" t="s">
        <v>266</v>
      </c>
      <c r="C32" s="148">
        <f>C30-C31</f>
        <v>4069.11</v>
      </c>
      <c r="D32" s="148">
        <f t="shared" ref="D32:G32" si="11">D30-D31</f>
        <v>0</v>
      </c>
      <c r="E32" s="148">
        <f t="shared" si="11"/>
        <v>0</v>
      </c>
      <c r="F32" s="148">
        <f t="shared" si="11"/>
        <v>0</v>
      </c>
      <c r="G32" s="148">
        <f t="shared" si="11"/>
        <v>0</v>
      </c>
      <c r="I32" s="154"/>
    </row>
    <row r="33" spans="1:13" x14ac:dyDescent="0.25">
      <c r="A33" s="155" t="s">
        <v>51</v>
      </c>
      <c r="B33" s="155" t="s">
        <v>140</v>
      </c>
      <c r="C33" s="156"/>
      <c r="D33" s="157"/>
      <c r="E33" s="157"/>
      <c r="F33" s="157"/>
      <c r="G33" s="157"/>
    </row>
    <row r="34" spans="1:13" s="153" customFormat="1" ht="15.75" customHeight="1" x14ac:dyDescent="0.25">
      <c r="A34" s="146"/>
      <c r="B34" s="147" t="s">
        <v>17</v>
      </c>
      <c r="C34" s="148">
        <v>1678498.72</v>
      </c>
      <c r="D34" s="148">
        <f>D35</f>
        <v>1834851.33</v>
      </c>
      <c r="E34" s="148">
        <f>E35</f>
        <v>1979496</v>
      </c>
      <c r="F34" s="148">
        <f t="shared" ref="F34:G34" si="12">F35</f>
        <v>1979496</v>
      </c>
      <c r="G34" s="148">
        <f t="shared" si="12"/>
        <v>1979496</v>
      </c>
      <c r="I34" s="154"/>
      <c r="K34" s="154"/>
      <c r="M34" s="154"/>
    </row>
    <row r="35" spans="1:13" s="153" customFormat="1" ht="15.75" customHeight="1" x14ac:dyDescent="0.25">
      <c r="A35" s="146"/>
      <c r="B35" s="147" t="s">
        <v>22</v>
      </c>
      <c r="C35" s="148">
        <f>'POSEBNI DIO'!E444</f>
        <v>1678017.24</v>
      </c>
      <c r="D35" s="148">
        <f>'POSEBNI DIO'!F444</f>
        <v>1834851.33</v>
      </c>
      <c r="E35" s="148">
        <f>'POSEBNI DIO'!G444</f>
        <v>1979496</v>
      </c>
      <c r="F35" s="148">
        <f>'POSEBNI DIO'!H444</f>
        <v>1979496</v>
      </c>
      <c r="G35" s="148">
        <f>'POSEBNI DIO'!I444</f>
        <v>1979496</v>
      </c>
      <c r="I35" s="154"/>
    </row>
    <row r="36" spans="1:13" s="153" customFormat="1" ht="15.75" customHeight="1" x14ac:dyDescent="0.25">
      <c r="A36" s="146"/>
      <c r="B36" s="147" t="s">
        <v>266</v>
      </c>
      <c r="C36" s="148">
        <f>C34-C35</f>
        <v>481.48</v>
      </c>
      <c r="D36" s="148">
        <f t="shared" ref="D36:E36" si="13">D34-D35</f>
        <v>0</v>
      </c>
      <c r="E36" s="148">
        <f t="shared" si="13"/>
        <v>0</v>
      </c>
      <c r="F36" s="148"/>
      <c r="G36" s="148"/>
      <c r="I36" s="154"/>
    </row>
    <row r="37" spans="1:13" x14ac:dyDescent="0.25">
      <c r="A37" s="155" t="s">
        <v>207</v>
      </c>
      <c r="B37" s="155" t="s">
        <v>141</v>
      </c>
      <c r="C37" s="156"/>
      <c r="D37" s="157"/>
      <c r="E37" s="157"/>
      <c r="F37" s="157"/>
      <c r="G37" s="157"/>
    </row>
    <row r="38" spans="1:13" s="153" customFormat="1" ht="15.75" customHeight="1" x14ac:dyDescent="0.25">
      <c r="A38" s="146"/>
      <c r="B38" s="147" t="s">
        <v>17</v>
      </c>
      <c r="C38" s="148">
        <v>5534.56</v>
      </c>
      <c r="D38" s="148">
        <f>D39</f>
        <v>1500</v>
      </c>
      <c r="E38" s="148">
        <f>E39</f>
        <v>1700</v>
      </c>
      <c r="F38" s="148">
        <f t="shared" ref="F38:G38" si="14">F39</f>
        <v>1700</v>
      </c>
      <c r="G38" s="148">
        <f t="shared" si="14"/>
        <v>1700</v>
      </c>
      <c r="I38" s="154"/>
      <c r="K38" s="154"/>
      <c r="M38" s="154"/>
    </row>
    <row r="39" spans="1:13" s="153" customFormat="1" ht="15.75" customHeight="1" x14ac:dyDescent="0.25">
      <c r="A39" s="146"/>
      <c r="B39" s="147" t="s">
        <v>22</v>
      </c>
      <c r="C39" s="148">
        <f>'POSEBNI DIO'!E445</f>
        <v>5834.56</v>
      </c>
      <c r="D39" s="148">
        <f>'POSEBNI DIO'!F445</f>
        <v>1500</v>
      </c>
      <c r="E39" s="148">
        <f>'POSEBNI DIO'!G445</f>
        <v>1700</v>
      </c>
      <c r="F39" s="148">
        <f>'POSEBNI DIO'!H445</f>
        <v>1700</v>
      </c>
      <c r="G39" s="148">
        <f>'POSEBNI DIO'!I445</f>
        <v>1700</v>
      </c>
      <c r="I39" s="154"/>
    </row>
    <row r="40" spans="1:13" s="153" customFormat="1" ht="15.75" customHeight="1" x14ac:dyDescent="0.25">
      <c r="A40" s="146"/>
      <c r="B40" s="147" t="s">
        <v>266</v>
      </c>
      <c r="C40" s="148">
        <f>C38-C39</f>
        <v>-300</v>
      </c>
      <c r="D40" s="148">
        <f t="shared" ref="D40:G40" si="15">D38-D39</f>
        <v>0</v>
      </c>
      <c r="E40" s="148">
        <f t="shared" si="15"/>
        <v>0</v>
      </c>
      <c r="F40" s="148">
        <f t="shared" si="15"/>
        <v>0</v>
      </c>
      <c r="G40" s="148">
        <f t="shared" si="15"/>
        <v>0</v>
      </c>
      <c r="I40" s="154"/>
    </row>
    <row r="41" spans="1:13" s="160" customFormat="1" x14ac:dyDescent="0.25">
      <c r="A41" s="155" t="s">
        <v>328</v>
      </c>
      <c r="B41" s="155" t="s">
        <v>288</v>
      </c>
      <c r="C41" s="156"/>
      <c r="D41" s="157"/>
      <c r="E41" s="157"/>
      <c r="F41" s="157"/>
      <c r="G41" s="157"/>
    </row>
    <row r="42" spans="1:13" s="153" customFormat="1" ht="15.75" customHeight="1" x14ac:dyDescent="0.25">
      <c r="A42" s="146"/>
      <c r="B42" s="147" t="s">
        <v>17</v>
      </c>
      <c r="C42" s="148">
        <v>15349.62</v>
      </c>
      <c r="D42" s="148">
        <v>42551.51</v>
      </c>
      <c r="E42" s="148">
        <v>67360</v>
      </c>
      <c r="F42" s="148">
        <v>67360</v>
      </c>
      <c r="G42" s="148">
        <v>67360</v>
      </c>
      <c r="I42" s="154"/>
      <c r="K42" s="154"/>
      <c r="M42" s="154"/>
    </row>
    <row r="43" spans="1:13" s="153" customFormat="1" ht="15.75" customHeight="1" x14ac:dyDescent="0.25">
      <c r="A43" s="146"/>
      <c r="B43" s="147" t="s">
        <v>22</v>
      </c>
      <c r="C43" s="148">
        <v>15349.62</v>
      </c>
      <c r="D43" s="148">
        <f>'POSEBNI DIO'!F447</f>
        <v>42551.51</v>
      </c>
      <c r="E43" s="148">
        <f>'POSEBNI DIO'!G447</f>
        <v>67360</v>
      </c>
      <c r="F43" s="148">
        <f>'POSEBNI DIO'!H447</f>
        <v>67360</v>
      </c>
      <c r="G43" s="148">
        <f>'POSEBNI DIO'!I447</f>
        <v>67360</v>
      </c>
      <c r="I43" s="154"/>
    </row>
    <row r="44" spans="1:13" s="153" customFormat="1" ht="15.75" customHeight="1" x14ac:dyDescent="0.25">
      <c r="A44" s="146"/>
      <c r="B44" s="147" t="s">
        <v>266</v>
      </c>
      <c r="C44" s="148">
        <f>C42-C43</f>
        <v>0</v>
      </c>
      <c r="D44" s="148">
        <f t="shared" ref="D44:G44" si="16">D42-D43</f>
        <v>0</v>
      </c>
      <c r="E44" s="148">
        <f t="shared" si="16"/>
        <v>0</v>
      </c>
      <c r="F44" s="148">
        <f t="shared" si="16"/>
        <v>0</v>
      </c>
      <c r="G44" s="148">
        <f t="shared" si="16"/>
        <v>0</v>
      </c>
      <c r="I44" s="154"/>
    </row>
    <row r="45" spans="1:13" s="160" customFormat="1" x14ac:dyDescent="0.25">
      <c r="A45" s="198" t="s">
        <v>329</v>
      </c>
      <c r="B45" s="198" t="s">
        <v>326</v>
      </c>
      <c r="C45" s="156"/>
      <c r="D45" s="157"/>
      <c r="E45" s="157"/>
      <c r="F45" s="157"/>
      <c r="G45" s="157"/>
    </row>
    <row r="46" spans="1:13" s="153" customFormat="1" ht="15.75" customHeight="1" x14ac:dyDescent="0.25">
      <c r="A46" s="146"/>
      <c r="B46" s="147" t="s">
        <v>17</v>
      </c>
      <c r="C46" s="148">
        <v>0</v>
      </c>
      <c r="D46" s="148">
        <v>0</v>
      </c>
      <c r="E46" s="148">
        <f>E47</f>
        <v>11900</v>
      </c>
      <c r="F46" s="148">
        <f t="shared" ref="F46:G46" si="17">F47</f>
        <v>11900</v>
      </c>
      <c r="G46" s="148">
        <f t="shared" si="17"/>
        <v>11900</v>
      </c>
      <c r="I46" s="154"/>
      <c r="K46" s="154"/>
      <c r="M46" s="154"/>
    </row>
    <row r="47" spans="1:13" s="153" customFormat="1" ht="15.75" customHeight="1" x14ac:dyDescent="0.25">
      <c r="A47" s="146"/>
      <c r="B47" s="147" t="s">
        <v>22</v>
      </c>
      <c r="C47" s="148">
        <f>'POSEBNI DIO'!E451</f>
        <v>0</v>
      </c>
      <c r="D47" s="148">
        <f>'POSEBNI DIO'!F451</f>
        <v>0</v>
      </c>
      <c r="E47" s="148">
        <f>'POSEBNI DIO'!G157</f>
        <v>11900</v>
      </c>
      <c r="F47" s="148">
        <f>'POSEBNI DIO'!H157</f>
        <v>11900</v>
      </c>
      <c r="G47" s="148">
        <f>'POSEBNI DIO'!I157</f>
        <v>11900</v>
      </c>
      <c r="I47" s="154"/>
    </row>
    <row r="48" spans="1:13" s="153" customFormat="1" ht="15.75" customHeight="1" x14ac:dyDescent="0.25">
      <c r="A48" s="146"/>
      <c r="B48" s="147" t="s">
        <v>266</v>
      </c>
      <c r="C48" s="148">
        <f>C46-C47</f>
        <v>0</v>
      </c>
      <c r="D48" s="148">
        <f t="shared" ref="D48:G48" si="18">D46-D47</f>
        <v>0</v>
      </c>
      <c r="E48" s="148">
        <f t="shared" si="18"/>
        <v>0</v>
      </c>
      <c r="F48" s="148">
        <f t="shared" si="18"/>
        <v>0</v>
      </c>
      <c r="G48" s="148">
        <f t="shared" si="18"/>
        <v>0</v>
      </c>
      <c r="I48" s="154"/>
    </row>
    <row r="49" spans="1:13" s="153" customFormat="1" ht="15.75" customHeight="1" x14ac:dyDescent="0.25">
      <c r="A49" s="158"/>
      <c r="B49" s="158" t="s">
        <v>268</v>
      </c>
      <c r="C49" s="159">
        <f>C6+C10+C14+C18+C22+C26+C30+C34+C38+C42</f>
        <v>1948680.39</v>
      </c>
      <c r="D49" s="159">
        <f>D6+D10+D14+D18+D22+D26+D30+D34+D38+D42</f>
        <v>2041287.29</v>
      </c>
      <c r="E49" s="159">
        <f>E6+E10+E14+E18+E22+E26+E30+E34+E38+E42+E46</f>
        <v>2319746</v>
      </c>
      <c r="F49" s="159">
        <f t="shared" ref="F49:G49" si="19">F6+F10+F14+F18+F22+F26+F30+F34+F38+F42+F46</f>
        <v>2319746</v>
      </c>
      <c r="G49" s="159">
        <f t="shared" si="19"/>
        <v>2319746</v>
      </c>
      <c r="H49" s="154"/>
      <c r="I49" s="154"/>
      <c r="K49" s="154"/>
      <c r="M49" s="154"/>
    </row>
    <row r="50" spans="1:13" s="153" customFormat="1" ht="15.75" customHeight="1" x14ac:dyDescent="0.25">
      <c r="A50" s="158"/>
      <c r="B50" s="158" t="s">
        <v>269</v>
      </c>
      <c r="C50" s="159">
        <f>C7+C11+C15+C19+C23+C27+C31+C35+C39+C43</f>
        <v>1946301.61</v>
      </c>
      <c r="D50" s="159">
        <f>D7+D11+D15+D19+D23+D27+D31+D35+D39+D43</f>
        <v>2041287.29</v>
      </c>
      <c r="E50" s="159">
        <f>E7+E11+E15+E19+E23+E27+E31+E43+E47+E35+E39</f>
        <v>2319746</v>
      </c>
      <c r="F50" s="159">
        <f t="shared" ref="F50:G50" si="20">F7+F11+F15+F19+F23+F27+F31+F43+F47+F35+F39</f>
        <v>2319746</v>
      </c>
      <c r="G50" s="159">
        <f t="shared" si="20"/>
        <v>2319746</v>
      </c>
      <c r="H50" s="154"/>
      <c r="I50" s="154"/>
    </row>
    <row r="51" spans="1:13" s="153" customFormat="1" ht="28.5" customHeight="1" x14ac:dyDescent="0.25">
      <c r="A51" s="158"/>
      <c r="B51" s="158" t="s">
        <v>270</v>
      </c>
      <c r="C51" s="159">
        <f>C49-C50</f>
        <v>2378.7800000000002</v>
      </c>
      <c r="D51" s="159">
        <f t="shared" ref="D51" si="21">D49-D50</f>
        <v>0</v>
      </c>
      <c r="E51" s="159">
        <f>E49-E50</f>
        <v>0</v>
      </c>
      <c r="F51" s="159">
        <f t="shared" ref="F51:G51" si="22">F49-F50</f>
        <v>0</v>
      </c>
      <c r="G51" s="159">
        <f t="shared" si="22"/>
        <v>0</v>
      </c>
      <c r="I51" s="154"/>
    </row>
    <row r="52" spans="1:13" x14ac:dyDescent="0.25">
      <c r="C52" s="72">
        <v>1946391.61</v>
      </c>
      <c r="D52" s="72">
        <v>2041287.29</v>
      </c>
      <c r="E52" s="72">
        <v>2319746</v>
      </c>
      <c r="F52" s="72">
        <v>2319746</v>
      </c>
      <c r="G52" s="72">
        <v>2319746</v>
      </c>
    </row>
    <row r="53" spans="1:13" ht="15.75" x14ac:dyDescent="0.25">
      <c r="A53" s="223"/>
      <c r="B53" s="223"/>
      <c r="C53" s="223"/>
      <c r="D53" s="223"/>
      <c r="E53" s="223"/>
      <c r="F53" s="223"/>
      <c r="G53" s="223"/>
    </row>
    <row r="54" spans="1:13" ht="18" x14ac:dyDescent="0.25">
      <c r="A54" s="27"/>
      <c r="B54" s="27"/>
      <c r="C54" s="27"/>
      <c r="D54" s="27"/>
      <c r="E54" s="45"/>
      <c r="F54" s="46"/>
      <c r="G54" s="46"/>
    </row>
    <row r="56" spans="1:13" x14ac:dyDescent="0.25">
      <c r="A56" t="s">
        <v>230</v>
      </c>
      <c r="C56" t="s">
        <v>231</v>
      </c>
      <c r="F56" s="41" t="s">
        <v>232</v>
      </c>
    </row>
    <row r="57" spans="1:13" x14ac:dyDescent="0.25">
      <c r="A57" t="s">
        <v>233</v>
      </c>
      <c r="C57" t="s">
        <v>234</v>
      </c>
      <c r="F57" s="41" t="s">
        <v>235</v>
      </c>
    </row>
    <row r="58" spans="1:13" x14ac:dyDescent="0.25">
      <c r="A58" t="s">
        <v>315</v>
      </c>
    </row>
    <row r="59" spans="1:13" x14ac:dyDescent="0.25">
      <c r="C59" s="41"/>
    </row>
    <row r="60" spans="1:13" x14ac:dyDescent="0.25">
      <c r="C60" s="41"/>
    </row>
  </sheetData>
  <mergeCells count="4">
    <mergeCell ref="A1:G1"/>
    <mergeCell ref="A3:B3"/>
    <mergeCell ref="A4:B4"/>
    <mergeCell ref="A53:G5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02" t="s">
        <v>331</v>
      </c>
      <c r="B1" s="202"/>
      <c r="C1" s="202"/>
      <c r="D1" s="202"/>
      <c r="E1" s="202"/>
      <c r="F1" s="202"/>
    </row>
    <row r="2" spans="1:6" ht="18" customHeight="1" x14ac:dyDescent="0.25">
      <c r="A2" s="27"/>
      <c r="B2" s="27"/>
      <c r="C2" s="27"/>
      <c r="D2" s="27"/>
      <c r="E2" s="27"/>
      <c r="F2" s="27"/>
    </row>
    <row r="3" spans="1:6" ht="15.75" x14ac:dyDescent="0.25">
      <c r="A3" s="202" t="s">
        <v>33</v>
      </c>
      <c r="B3" s="202"/>
      <c r="C3" s="202"/>
      <c r="D3" s="202"/>
      <c r="E3" s="204"/>
      <c r="F3" s="204"/>
    </row>
    <row r="4" spans="1:6" ht="18" x14ac:dyDescent="0.25">
      <c r="A4" s="27"/>
      <c r="B4" s="27"/>
      <c r="C4" s="27"/>
      <c r="D4" s="27"/>
      <c r="E4" s="6"/>
      <c r="F4" s="6"/>
    </row>
    <row r="5" spans="1:6" ht="18" customHeight="1" x14ac:dyDescent="0.25">
      <c r="A5" s="202" t="s">
        <v>13</v>
      </c>
      <c r="B5" s="203"/>
      <c r="C5" s="203"/>
      <c r="D5" s="203"/>
      <c r="E5" s="203"/>
      <c r="F5" s="203"/>
    </row>
    <row r="6" spans="1:6" ht="18" x14ac:dyDescent="0.25">
      <c r="A6" s="27"/>
      <c r="B6" s="27"/>
      <c r="C6" s="27"/>
      <c r="D6" s="27"/>
      <c r="E6" s="6"/>
      <c r="F6" s="6"/>
    </row>
    <row r="7" spans="1:6" ht="15.75" x14ac:dyDescent="0.25">
      <c r="A7" s="202" t="s">
        <v>26</v>
      </c>
      <c r="B7" s="223"/>
      <c r="C7" s="223"/>
      <c r="D7" s="223"/>
      <c r="E7" s="223"/>
      <c r="F7" s="223"/>
    </row>
    <row r="8" spans="1:6" ht="18" x14ac:dyDescent="0.25">
      <c r="A8" s="27"/>
      <c r="B8" s="27"/>
      <c r="C8" s="27"/>
      <c r="D8" s="27"/>
      <c r="E8" s="6"/>
      <c r="F8" s="6"/>
    </row>
    <row r="9" spans="1:6" ht="25.5" x14ac:dyDescent="0.25">
      <c r="A9" s="23" t="s">
        <v>27</v>
      </c>
      <c r="B9" s="175" t="s">
        <v>298</v>
      </c>
      <c r="C9" s="109" t="s">
        <v>310</v>
      </c>
      <c r="D9" s="109" t="s">
        <v>246</v>
      </c>
      <c r="E9" s="109" t="s">
        <v>241</v>
      </c>
      <c r="F9" s="109" t="s">
        <v>247</v>
      </c>
    </row>
    <row r="10" spans="1:6" ht="15.75" customHeight="1" x14ac:dyDescent="0.25">
      <c r="A10" s="13" t="s">
        <v>28</v>
      </c>
      <c r="B10" s="101">
        <f>B11</f>
        <v>1946391.61</v>
      </c>
      <c r="C10" s="101">
        <f>C11</f>
        <v>2041287.29</v>
      </c>
      <c r="D10" s="101">
        <f t="shared" ref="D10:F10" si="0">D11</f>
        <v>2319746</v>
      </c>
      <c r="E10" s="101">
        <f t="shared" si="0"/>
        <v>2319746</v>
      </c>
      <c r="F10" s="101">
        <f t="shared" si="0"/>
        <v>2319746</v>
      </c>
    </row>
    <row r="11" spans="1:6" ht="15.75" customHeight="1" x14ac:dyDescent="0.25">
      <c r="A11" s="13" t="s">
        <v>145</v>
      </c>
      <c r="B11" s="101">
        <f>B12+B14+B16+B18</f>
        <v>1946391.61</v>
      </c>
      <c r="C11" s="101">
        <f>C12+C14+C16+C18</f>
        <v>2041287.29</v>
      </c>
      <c r="D11" s="101">
        <f t="shared" ref="D11:F11" si="1">D12+D14+D16+D18</f>
        <v>2319746</v>
      </c>
      <c r="E11" s="101">
        <f t="shared" si="1"/>
        <v>2319746</v>
      </c>
      <c r="F11" s="101">
        <f t="shared" si="1"/>
        <v>2319746</v>
      </c>
    </row>
    <row r="12" spans="1:6" x14ac:dyDescent="0.25">
      <c r="A12" s="18" t="s">
        <v>146</v>
      </c>
      <c r="B12" s="100">
        <f>B13</f>
        <v>1917169.1</v>
      </c>
      <c r="C12" s="100">
        <f>C13</f>
        <v>1953798.27</v>
      </c>
      <c r="D12" s="100">
        <f t="shared" ref="D12:F12" si="2">D13</f>
        <v>2171889</v>
      </c>
      <c r="E12" s="100">
        <f t="shared" si="2"/>
        <v>2171889</v>
      </c>
      <c r="F12" s="100">
        <f t="shared" si="2"/>
        <v>2171619</v>
      </c>
    </row>
    <row r="13" spans="1:6" x14ac:dyDescent="0.25">
      <c r="A13" s="17" t="s">
        <v>147</v>
      </c>
      <c r="B13" s="100">
        <f>'POSEBNI DIO'!E4-'Rashodi prema funkcijskoj kl'!B14-B16-B18</f>
        <v>1917169.1</v>
      </c>
      <c r="C13" s="100">
        <f>'POSEBNI DIO'!F4-'Rashodi prema funkcijskoj kl'!C14-C16-C18</f>
        <v>1953798.27</v>
      </c>
      <c r="D13" s="100">
        <f>'POSEBNI DIO'!G4-'Rashodi prema funkcijskoj kl'!D14-D16-D18</f>
        <v>2171889</v>
      </c>
      <c r="E13" s="100">
        <f>'POSEBNI DIO'!H4-'Rashodi prema funkcijskoj kl'!E14-E16-E18</f>
        <v>2171889</v>
      </c>
      <c r="F13" s="100">
        <f>'POSEBNI DIO'!I4-'Rashodi prema funkcijskoj kl'!F14-F16-F18</f>
        <v>2171619</v>
      </c>
    </row>
    <row r="14" spans="1:6" x14ac:dyDescent="0.25">
      <c r="A14" s="18" t="s">
        <v>148</v>
      </c>
      <c r="B14" s="100">
        <f>B15</f>
        <v>27573.97</v>
      </c>
      <c r="C14" s="107">
        <f>C15</f>
        <v>27100</v>
      </c>
      <c r="D14" s="107">
        <f t="shared" ref="D14:F14" si="3">D15</f>
        <v>37600</v>
      </c>
      <c r="E14" s="107">
        <f t="shared" si="3"/>
        <v>37600</v>
      </c>
      <c r="F14" s="107">
        <f t="shared" si="3"/>
        <v>37600</v>
      </c>
    </row>
    <row r="15" spans="1:6" x14ac:dyDescent="0.25">
      <c r="A15" s="17" t="s">
        <v>149</v>
      </c>
      <c r="B15" s="100">
        <f>'POSEBNI DIO'!E389</f>
        <v>27573.97</v>
      </c>
      <c r="C15" s="100">
        <f>'POSEBNI DIO'!F389</f>
        <v>27100</v>
      </c>
      <c r="D15" s="100">
        <f>'POSEBNI DIO'!G389</f>
        <v>37600</v>
      </c>
      <c r="E15" s="100">
        <f>'POSEBNI DIO'!H389</f>
        <v>37600</v>
      </c>
      <c r="F15" s="100">
        <f>'POSEBNI DIO'!I389</f>
        <v>37600</v>
      </c>
    </row>
    <row r="16" spans="1:6" x14ac:dyDescent="0.25">
      <c r="A16" s="18" t="s">
        <v>228</v>
      </c>
      <c r="B16" s="107">
        <f>B17</f>
        <v>705.29</v>
      </c>
      <c r="C16" s="107">
        <f>C17</f>
        <v>666</v>
      </c>
      <c r="D16" s="107">
        <f t="shared" ref="D16:F16" si="4">D17</f>
        <v>666</v>
      </c>
      <c r="E16" s="107">
        <f t="shared" si="4"/>
        <v>666</v>
      </c>
      <c r="F16" s="107">
        <f t="shared" si="4"/>
        <v>666</v>
      </c>
    </row>
    <row r="17" spans="1:6" x14ac:dyDescent="0.25">
      <c r="A17" s="17" t="s">
        <v>229</v>
      </c>
      <c r="B17" s="107">
        <f>'POSEBNI DIO'!E83</f>
        <v>705.29</v>
      </c>
      <c r="C17" s="107">
        <f>'POSEBNI DIO'!F83</f>
        <v>666</v>
      </c>
      <c r="D17" s="107">
        <f>'POSEBNI DIO'!G83</f>
        <v>666</v>
      </c>
      <c r="E17" s="107">
        <f>'POSEBNI DIO'!H83</f>
        <v>666</v>
      </c>
      <c r="F17" s="107">
        <f>'POSEBNI DIO'!I83</f>
        <v>666</v>
      </c>
    </row>
    <row r="18" spans="1:6" ht="25.5" x14ac:dyDescent="0.25">
      <c r="A18" s="18" t="s">
        <v>225</v>
      </c>
      <c r="B18" s="100">
        <f>B19</f>
        <v>943.25</v>
      </c>
      <c r="C18" s="100">
        <f>C19</f>
        <v>59723.02</v>
      </c>
      <c r="D18" s="100">
        <f t="shared" ref="D18:F18" si="5">D19</f>
        <v>109591</v>
      </c>
      <c r="E18" s="100">
        <f t="shared" si="5"/>
        <v>109591</v>
      </c>
      <c r="F18" s="100">
        <f t="shared" si="5"/>
        <v>109861</v>
      </c>
    </row>
    <row r="19" spans="1:6" ht="25.5" x14ac:dyDescent="0.25">
      <c r="A19" s="68" t="s">
        <v>219</v>
      </c>
      <c r="B19" s="100">
        <v>943.25</v>
      </c>
      <c r="C19" s="100">
        <f>'POSEBNI DIO'!F93+'POSEBNI DIO'!F98+'POSEBNI DIO'!F109+'POSEBNI DIO'!F115+'POSEBNI DIO'!F134+'POSEBNI DIO'!F180+'POSEBNI DIO'!G339+'POSEBNI DIO'!G378</f>
        <v>59723.02</v>
      </c>
      <c r="D19" s="100">
        <f>'POSEBNI DIO'!G93+'POSEBNI DIO'!G98+'POSEBNI DIO'!G109+'POSEBNI DIO'!G115+'POSEBNI DIO'!G134+'POSEBNI DIO'!G180+'POSEBNI DIO'!H339+'POSEBNI DIO'!H378</f>
        <v>109591</v>
      </c>
      <c r="E19" s="100">
        <f>'POSEBNI DIO'!H93+'POSEBNI DIO'!H98+'POSEBNI DIO'!H109+'POSEBNI DIO'!H115+'POSEBNI DIO'!H134+'POSEBNI DIO'!H180+'POSEBNI DIO'!I339+'POSEBNI DIO'!I378</f>
        <v>109591</v>
      </c>
      <c r="F19" s="100">
        <f>'POSEBNI DIO'!I93+'POSEBNI DIO'!I98+'POSEBNI DIO'!I109+'POSEBNI DIO'!I115+'POSEBNI DIO'!I134+'POSEBNI DIO'!I180+'POSEBNI DIO'!J339+'POSEBNI DIO'!J378</f>
        <v>109861</v>
      </c>
    </row>
    <row r="21" spans="1:6" x14ac:dyDescent="0.25">
      <c r="A21" t="s">
        <v>230</v>
      </c>
      <c r="B21" t="s">
        <v>231</v>
      </c>
      <c r="E21" t="s">
        <v>232</v>
      </c>
    </row>
    <row r="22" spans="1:6" x14ac:dyDescent="0.25">
      <c r="A22" t="s">
        <v>233</v>
      </c>
      <c r="B22" t="s">
        <v>234</v>
      </c>
      <c r="E22" t="s">
        <v>235</v>
      </c>
    </row>
    <row r="24" spans="1:6" x14ac:dyDescent="0.25">
      <c r="D24" s="4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Normal="100" zoomScaleSheetLayoutView="100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9.28515625" customWidth="1"/>
    <col min="6" max="7" width="18.42578125" customWidth="1"/>
    <col min="8" max="8" width="18.28515625" customWidth="1"/>
    <col min="9" max="9" width="19.140625" customWidth="1"/>
  </cols>
  <sheetData>
    <row r="1" spans="1:9" ht="42" customHeight="1" x14ac:dyDescent="0.25">
      <c r="A1" s="229" t="s">
        <v>331</v>
      </c>
      <c r="B1" s="229"/>
      <c r="C1" s="229"/>
      <c r="D1" s="229"/>
      <c r="E1" s="229"/>
      <c r="F1" s="229"/>
      <c r="G1" s="229"/>
      <c r="H1" s="229"/>
      <c r="I1" s="229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202" t="s">
        <v>33</v>
      </c>
      <c r="B3" s="202"/>
      <c r="C3" s="202"/>
      <c r="D3" s="202"/>
      <c r="E3" s="202"/>
      <c r="F3" s="202"/>
      <c r="G3" s="202"/>
      <c r="H3" s="204"/>
      <c r="I3" s="20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202" t="s">
        <v>29</v>
      </c>
      <c r="B5" s="203"/>
      <c r="C5" s="203"/>
      <c r="D5" s="203"/>
      <c r="E5" s="203"/>
      <c r="F5" s="203"/>
      <c r="G5" s="203"/>
      <c r="H5" s="203"/>
      <c r="I5" s="203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3" t="s">
        <v>14</v>
      </c>
      <c r="B7" s="22" t="s">
        <v>15</v>
      </c>
      <c r="C7" s="22" t="s">
        <v>16</v>
      </c>
      <c r="D7" s="22" t="s">
        <v>48</v>
      </c>
      <c r="E7" s="83" t="s">
        <v>298</v>
      </c>
      <c r="F7" s="84" t="s">
        <v>310</v>
      </c>
      <c r="G7" s="109" t="s">
        <v>246</v>
      </c>
      <c r="H7" s="109" t="s">
        <v>241</v>
      </c>
      <c r="I7" s="109" t="s">
        <v>247</v>
      </c>
    </row>
    <row r="8" spans="1:9" x14ac:dyDescent="0.25">
      <c r="A8" s="13"/>
      <c r="B8" s="13"/>
      <c r="C8" s="13"/>
      <c r="D8" s="13" t="s">
        <v>226</v>
      </c>
      <c r="E8" s="67">
        <f>SUM(E9:E12)</f>
        <v>0</v>
      </c>
      <c r="F8" s="67">
        <f t="shared" ref="F8:I8" si="0">SUM(F9:F12)</f>
        <v>0</v>
      </c>
      <c r="G8" s="67">
        <f t="shared" si="0"/>
        <v>0</v>
      </c>
      <c r="H8" s="67">
        <f t="shared" si="0"/>
        <v>0</v>
      </c>
      <c r="I8" s="67">
        <f t="shared" si="0"/>
        <v>0</v>
      </c>
    </row>
    <row r="9" spans="1:9" ht="25.5" x14ac:dyDescent="0.25">
      <c r="A9" s="16">
        <v>8</v>
      </c>
      <c r="B9" s="16"/>
      <c r="C9" s="16"/>
      <c r="D9" s="16" t="s">
        <v>30</v>
      </c>
      <c r="E9" s="42">
        <v>0</v>
      </c>
      <c r="F9" s="39">
        <v>0</v>
      </c>
      <c r="G9" s="39">
        <v>0</v>
      </c>
      <c r="H9" s="39">
        <v>0</v>
      </c>
      <c r="I9" s="39">
        <v>0</v>
      </c>
    </row>
    <row r="10" spans="1:9" hidden="1" x14ac:dyDescent="0.25">
      <c r="A10" s="16"/>
      <c r="B10" s="16">
        <v>84</v>
      </c>
      <c r="C10" s="16"/>
      <c r="D10" s="16" t="s">
        <v>37</v>
      </c>
      <c r="E10" s="10"/>
      <c r="F10" s="11"/>
      <c r="G10" s="11"/>
      <c r="H10" s="11"/>
      <c r="I10" s="11"/>
    </row>
    <row r="11" spans="1:9" ht="25.5" hidden="1" x14ac:dyDescent="0.25">
      <c r="A11" s="14"/>
      <c r="B11" s="14"/>
      <c r="C11" s="15">
        <v>81</v>
      </c>
      <c r="D11" s="18" t="s">
        <v>38</v>
      </c>
      <c r="E11" s="10"/>
      <c r="F11" s="11"/>
      <c r="G11" s="11"/>
      <c r="H11" s="11"/>
      <c r="I11" s="11"/>
    </row>
    <row r="12" spans="1:9" ht="25.5" x14ac:dyDescent="0.25">
      <c r="A12" s="17">
        <v>5</v>
      </c>
      <c r="B12" s="69"/>
      <c r="C12" s="69"/>
      <c r="D12" s="28" t="s">
        <v>31</v>
      </c>
      <c r="E12" s="42">
        <v>0</v>
      </c>
      <c r="F12" s="39">
        <v>0</v>
      </c>
      <c r="G12" s="39">
        <v>0</v>
      </c>
      <c r="H12" s="39">
        <v>0</v>
      </c>
      <c r="I12" s="39">
        <v>0</v>
      </c>
    </row>
    <row r="13" spans="1:9" ht="25.5" hidden="1" x14ac:dyDescent="0.25">
      <c r="A13" s="16"/>
      <c r="B13" s="16">
        <v>54</v>
      </c>
      <c r="C13" s="16"/>
      <c r="D13" s="28" t="s">
        <v>39</v>
      </c>
      <c r="E13" s="10"/>
      <c r="F13" s="11"/>
      <c r="G13" s="11"/>
      <c r="H13" s="11"/>
      <c r="I13" s="12"/>
    </row>
    <row r="14" spans="1:9" hidden="1" x14ac:dyDescent="0.25">
      <c r="A14" s="16"/>
      <c r="B14" s="16"/>
      <c r="C14" s="15">
        <v>11</v>
      </c>
      <c r="D14" s="15" t="s">
        <v>18</v>
      </c>
      <c r="E14" s="10"/>
      <c r="F14" s="11"/>
      <c r="G14" s="11"/>
      <c r="H14" s="11"/>
      <c r="I14" s="12"/>
    </row>
    <row r="15" spans="1:9" hidden="1" x14ac:dyDescent="0.25">
      <c r="A15" s="16"/>
      <c r="B15" s="16"/>
      <c r="C15" s="15">
        <v>31</v>
      </c>
      <c r="D15" s="15" t="s">
        <v>40</v>
      </c>
      <c r="E15" s="10"/>
      <c r="F15" s="11"/>
      <c r="G15" s="11"/>
      <c r="H15" s="11"/>
      <c r="I15" s="12"/>
    </row>
    <row r="17" spans="1:8" x14ac:dyDescent="0.25">
      <c r="A17" t="s">
        <v>230</v>
      </c>
      <c r="E17" t="s">
        <v>231</v>
      </c>
      <c r="H17" t="s">
        <v>232</v>
      </c>
    </row>
    <row r="18" spans="1:8" x14ac:dyDescent="0.25">
      <c r="A18" t="s">
        <v>233</v>
      </c>
      <c r="E18" t="s">
        <v>234</v>
      </c>
      <c r="H18" t="s">
        <v>235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09"/>
  <sheetViews>
    <sheetView view="pageBreakPreview" zoomScaleNormal="100" zoomScaleSheetLayoutView="100" workbookViewId="0">
      <pane ySplit="5" topLeftCell="A6" activePane="bottomLeft" state="frozen"/>
      <selection pane="bottomLeft" sqref="A1:I1"/>
    </sheetView>
  </sheetViews>
  <sheetFormatPr defaultRowHeight="15" x14ac:dyDescent="0.25"/>
  <cols>
    <col min="1" max="1" width="7.42578125" style="79" customWidth="1"/>
    <col min="2" max="2" width="8.42578125" style="79" customWidth="1"/>
    <col min="3" max="3" width="8.7109375" style="79" customWidth="1"/>
    <col min="4" max="4" width="34.28515625" style="79" customWidth="1"/>
    <col min="5" max="5" width="23.42578125" style="79" customWidth="1"/>
    <col min="6" max="6" width="22.7109375" style="79" customWidth="1"/>
    <col min="7" max="7" width="21.42578125" style="79" customWidth="1"/>
    <col min="8" max="9" width="21.42578125" style="79" hidden="1" customWidth="1"/>
    <col min="10" max="10" width="18.28515625" hidden="1" customWidth="1"/>
    <col min="11" max="11" width="11.7109375" hidden="1" customWidth="1"/>
    <col min="12" max="12" width="14.7109375" hidden="1" customWidth="1"/>
    <col min="13" max="13" width="14.85546875" hidden="1" customWidth="1"/>
    <col min="14" max="14" width="9.140625" hidden="1" customWidth="1"/>
    <col min="15" max="15" width="9.140625" customWidth="1"/>
  </cols>
  <sheetData>
    <row r="1" spans="1:17" ht="42" customHeight="1" x14ac:dyDescent="0.25">
      <c r="A1" s="229" t="s">
        <v>331</v>
      </c>
      <c r="B1" s="229"/>
      <c r="C1" s="229"/>
      <c r="D1" s="229"/>
      <c r="E1" s="229"/>
      <c r="F1" s="229"/>
      <c r="G1" s="229"/>
      <c r="H1" s="229"/>
      <c r="I1" s="229"/>
      <c r="J1" s="177" t="s">
        <v>292</v>
      </c>
      <c r="K1" s="40">
        <v>7.5345000000000004</v>
      </c>
    </row>
    <row r="2" spans="1:17" ht="18" x14ac:dyDescent="0.25">
      <c r="A2" s="70"/>
      <c r="B2" s="70"/>
      <c r="C2" s="70"/>
      <c r="D2" s="70"/>
      <c r="E2" s="72">
        <v>1946391.61</v>
      </c>
      <c r="F2" s="72">
        <v>2041287.29</v>
      </c>
      <c r="G2" s="194"/>
      <c r="H2" s="194"/>
      <c r="I2" s="194"/>
      <c r="J2" s="177" t="s">
        <v>291</v>
      </c>
    </row>
    <row r="3" spans="1:17" ht="18" customHeight="1" x14ac:dyDescent="0.25">
      <c r="A3" s="229" t="s">
        <v>32</v>
      </c>
      <c r="B3" s="248"/>
      <c r="C3" s="248"/>
      <c r="D3" s="248"/>
      <c r="E3" s="248"/>
      <c r="F3" s="248"/>
      <c r="G3" s="248"/>
      <c r="H3" s="248"/>
      <c r="I3" s="248"/>
      <c r="K3" s="41">
        <v>1325588.23</v>
      </c>
      <c r="M3">
        <v>1321606.55</v>
      </c>
    </row>
    <row r="4" spans="1:17" ht="18" x14ac:dyDescent="0.25">
      <c r="A4" s="70"/>
      <c r="B4" s="70"/>
      <c r="C4" s="70"/>
      <c r="D4" s="71" t="s">
        <v>221</v>
      </c>
      <c r="E4" s="72">
        <f>E6+E34+E45+E81+E232+E12+E19</f>
        <v>1946391.61</v>
      </c>
      <c r="F4" s="72">
        <f>F6+F34+F45+F81+F232</f>
        <v>2041287.29</v>
      </c>
      <c r="G4" s="72">
        <f>G6+G19+G34+G45+G81+G232</f>
        <v>2319746</v>
      </c>
      <c r="H4" s="72">
        <f t="shared" ref="H4:I4" si="0">H6+H19+H34+H45+H81+H232</f>
        <v>2319746</v>
      </c>
      <c r="I4" s="72">
        <f t="shared" si="0"/>
        <v>2319746</v>
      </c>
    </row>
    <row r="5" spans="1:17" ht="26.25" customHeight="1" x14ac:dyDescent="0.25">
      <c r="A5" s="249" t="s">
        <v>34</v>
      </c>
      <c r="B5" s="250"/>
      <c r="C5" s="251"/>
      <c r="D5" s="73" t="s">
        <v>35</v>
      </c>
      <c r="E5" s="83" t="s">
        <v>298</v>
      </c>
      <c r="F5" s="84" t="s">
        <v>310</v>
      </c>
      <c r="G5" s="109" t="s">
        <v>301</v>
      </c>
      <c r="H5" s="109" t="s">
        <v>321</v>
      </c>
      <c r="I5" s="109" t="s">
        <v>322</v>
      </c>
      <c r="N5" s="66"/>
    </row>
    <row r="6" spans="1:17" ht="24" customHeight="1" x14ac:dyDescent="0.25">
      <c r="A6" s="252" t="s">
        <v>118</v>
      </c>
      <c r="B6" s="253"/>
      <c r="C6" s="254"/>
      <c r="D6" s="110" t="s">
        <v>130</v>
      </c>
      <c r="E6" s="85">
        <f>E7</f>
        <v>537.92999999999995</v>
      </c>
      <c r="F6" s="85">
        <f t="shared" ref="F6:I6" si="1">F7</f>
        <v>0</v>
      </c>
      <c r="G6" s="85">
        <f t="shared" si="1"/>
        <v>0</v>
      </c>
      <c r="H6" s="85">
        <f t="shared" si="1"/>
        <v>0</v>
      </c>
      <c r="I6" s="85">
        <f t="shared" si="1"/>
        <v>0</v>
      </c>
      <c r="L6" s="66"/>
      <c r="M6" s="66"/>
      <c r="N6" s="66"/>
      <c r="O6" s="66"/>
      <c r="P6" s="66"/>
      <c r="Q6" s="66"/>
    </row>
    <row r="7" spans="1:17" ht="30" customHeight="1" x14ac:dyDescent="0.25">
      <c r="A7" s="242" t="s">
        <v>131</v>
      </c>
      <c r="B7" s="243"/>
      <c r="C7" s="244"/>
      <c r="D7" s="111" t="s">
        <v>132</v>
      </c>
      <c r="E7" s="86">
        <f>E8</f>
        <v>537.92999999999995</v>
      </c>
      <c r="F7" s="86">
        <f t="shared" ref="F7:I7" si="2">F8</f>
        <v>0</v>
      </c>
      <c r="G7" s="86">
        <f t="shared" si="2"/>
        <v>0</v>
      </c>
      <c r="H7" s="86">
        <f t="shared" si="2"/>
        <v>0</v>
      </c>
      <c r="I7" s="86">
        <f t="shared" si="2"/>
        <v>0</v>
      </c>
    </row>
    <row r="8" spans="1:17" ht="15" customHeight="1" x14ac:dyDescent="0.25">
      <c r="A8" s="239" t="s">
        <v>133</v>
      </c>
      <c r="B8" s="240"/>
      <c r="C8" s="241"/>
      <c r="D8" s="103" t="s">
        <v>134</v>
      </c>
      <c r="E8" s="87">
        <f>E9</f>
        <v>537.92999999999995</v>
      </c>
      <c r="F8" s="87">
        <f t="shared" ref="F8:I8" si="3">F9</f>
        <v>0</v>
      </c>
      <c r="G8" s="87">
        <f t="shared" si="3"/>
        <v>0</v>
      </c>
      <c r="H8" s="87">
        <f t="shared" si="3"/>
        <v>0</v>
      </c>
      <c r="I8" s="87">
        <f t="shared" si="3"/>
        <v>0</v>
      </c>
    </row>
    <row r="9" spans="1:17" x14ac:dyDescent="0.25">
      <c r="A9" s="236">
        <v>3</v>
      </c>
      <c r="B9" s="237"/>
      <c r="C9" s="238"/>
      <c r="D9" s="112" t="s">
        <v>22</v>
      </c>
      <c r="E9" s="88">
        <f>E10</f>
        <v>537.92999999999995</v>
      </c>
      <c r="F9" s="88">
        <f t="shared" ref="F9:I9" si="4">F10</f>
        <v>0</v>
      </c>
      <c r="G9" s="88">
        <f t="shared" si="4"/>
        <v>0</v>
      </c>
      <c r="H9" s="88">
        <f t="shared" si="4"/>
        <v>0</v>
      </c>
      <c r="I9" s="88">
        <f t="shared" si="4"/>
        <v>0</v>
      </c>
    </row>
    <row r="10" spans="1:17" ht="26.25" x14ac:dyDescent="0.25">
      <c r="A10" s="233">
        <v>37</v>
      </c>
      <c r="B10" s="234"/>
      <c r="C10" s="235"/>
      <c r="D10" s="113" t="s">
        <v>135</v>
      </c>
      <c r="E10" s="89">
        <f>E11</f>
        <v>537.92999999999995</v>
      </c>
      <c r="F10" s="89">
        <f t="shared" ref="F10:I10" si="5">F11</f>
        <v>0</v>
      </c>
      <c r="G10" s="89">
        <f t="shared" si="5"/>
        <v>0</v>
      </c>
      <c r="H10" s="89">
        <f t="shared" si="5"/>
        <v>0</v>
      </c>
      <c r="I10" s="89">
        <f t="shared" si="5"/>
        <v>0</v>
      </c>
    </row>
    <row r="11" spans="1:17" ht="25.5" hidden="1" x14ac:dyDescent="0.25">
      <c r="A11" s="230" t="s">
        <v>200</v>
      </c>
      <c r="B11" s="231"/>
      <c r="C11" s="232"/>
      <c r="D11" s="114" t="s">
        <v>135</v>
      </c>
      <c r="E11" s="91">
        <v>537.92999999999995</v>
      </c>
      <c r="F11" s="90">
        <v>0</v>
      </c>
      <c r="G11" s="100">
        <v>0</v>
      </c>
      <c r="H11" s="100">
        <v>0</v>
      </c>
      <c r="I11" s="100">
        <v>0</v>
      </c>
    </row>
    <row r="12" spans="1:17" ht="36" x14ac:dyDescent="0.25">
      <c r="A12" s="255" t="s">
        <v>118</v>
      </c>
      <c r="B12" s="256"/>
      <c r="C12" s="257"/>
      <c r="D12" s="133" t="s">
        <v>248</v>
      </c>
      <c r="E12" s="93">
        <f t="shared" ref="E12:E17" si="6">E13</f>
        <v>8561.4599999999991</v>
      </c>
      <c r="F12" s="93">
        <f t="shared" ref="F12" si="7">F13</f>
        <v>0</v>
      </c>
      <c r="G12" s="93">
        <f t="shared" ref="G12:I12" si="8">G13</f>
        <v>0</v>
      </c>
      <c r="H12" s="93">
        <f t="shared" si="8"/>
        <v>0</v>
      </c>
      <c r="I12" s="93">
        <f t="shared" si="8"/>
        <v>0</v>
      </c>
      <c r="L12" s="66"/>
      <c r="M12" s="66"/>
      <c r="N12" s="66"/>
      <c r="O12" s="66"/>
      <c r="P12" s="66"/>
      <c r="Q12" s="66"/>
    </row>
    <row r="13" spans="1:17" ht="35.25" customHeight="1" x14ac:dyDescent="0.25">
      <c r="A13" s="258" t="s">
        <v>249</v>
      </c>
      <c r="B13" s="259"/>
      <c r="C13" s="260"/>
      <c r="D13" s="134" t="s">
        <v>250</v>
      </c>
      <c r="E13" s="86">
        <f t="shared" si="6"/>
        <v>8561.4599999999991</v>
      </c>
      <c r="F13" s="86">
        <f t="shared" ref="F13:I15" si="9">F14</f>
        <v>0</v>
      </c>
      <c r="G13" s="86">
        <f t="shared" si="9"/>
        <v>0</v>
      </c>
      <c r="H13" s="86">
        <f t="shared" si="9"/>
        <v>0</v>
      </c>
      <c r="I13" s="86">
        <f t="shared" si="9"/>
        <v>0</v>
      </c>
    </row>
    <row r="14" spans="1:17" ht="15" customHeight="1" x14ac:dyDescent="0.25">
      <c r="A14" s="261" t="s">
        <v>122</v>
      </c>
      <c r="B14" s="262"/>
      <c r="C14" s="263"/>
      <c r="D14" s="135" t="s">
        <v>18</v>
      </c>
      <c r="E14" s="87">
        <f t="shared" si="6"/>
        <v>8561.4599999999991</v>
      </c>
      <c r="F14" s="87">
        <f t="shared" si="9"/>
        <v>0</v>
      </c>
      <c r="G14" s="87">
        <f t="shared" si="9"/>
        <v>0</v>
      </c>
      <c r="H14" s="87">
        <f t="shared" si="9"/>
        <v>0</v>
      </c>
      <c r="I14" s="87">
        <f t="shared" si="9"/>
        <v>0</v>
      </c>
    </row>
    <row r="15" spans="1:17" x14ac:dyDescent="0.25">
      <c r="A15" s="264">
        <v>3</v>
      </c>
      <c r="B15" s="265"/>
      <c r="C15" s="266"/>
      <c r="D15" s="136" t="s">
        <v>22</v>
      </c>
      <c r="E15" s="88">
        <f t="shared" si="6"/>
        <v>8561.4599999999991</v>
      </c>
      <c r="F15" s="88">
        <f t="shared" si="9"/>
        <v>0</v>
      </c>
      <c r="G15" s="88">
        <f t="shared" si="9"/>
        <v>0</v>
      </c>
      <c r="H15" s="88">
        <f t="shared" si="9"/>
        <v>0</v>
      </c>
      <c r="I15" s="88">
        <f t="shared" si="9"/>
        <v>0</v>
      </c>
    </row>
    <row r="16" spans="1:17" x14ac:dyDescent="0.25">
      <c r="A16" s="267">
        <v>32</v>
      </c>
      <c r="B16" s="268"/>
      <c r="C16" s="269"/>
      <c r="D16" s="137" t="s">
        <v>36</v>
      </c>
      <c r="E16" s="89">
        <f t="shared" si="6"/>
        <v>8561.4599999999991</v>
      </c>
      <c r="F16" s="89">
        <f>F18</f>
        <v>0</v>
      </c>
      <c r="G16" s="89">
        <f>G18</f>
        <v>0</v>
      </c>
      <c r="H16" s="89">
        <f>H18</f>
        <v>0</v>
      </c>
      <c r="I16" s="89">
        <f>I18</f>
        <v>0</v>
      </c>
    </row>
    <row r="17" spans="1:17" x14ac:dyDescent="0.25">
      <c r="A17" s="291" t="s">
        <v>251</v>
      </c>
      <c r="B17" s="292"/>
      <c r="C17" s="293"/>
      <c r="D17" s="138" t="s">
        <v>36</v>
      </c>
      <c r="E17" s="140">
        <f t="shared" si="6"/>
        <v>8561.4599999999991</v>
      </c>
      <c r="F17" s="140">
        <v>0</v>
      </c>
      <c r="G17" s="140"/>
      <c r="H17" s="140"/>
      <c r="I17" s="140"/>
    </row>
    <row r="18" spans="1:17" hidden="1" x14ac:dyDescent="0.25">
      <c r="A18" s="270">
        <v>3223</v>
      </c>
      <c r="B18" s="271">
        <v>3223</v>
      </c>
      <c r="C18" s="272">
        <v>3223</v>
      </c>
      <c r="D18" s="139" t="s">
        <v>60</v>
      </c>
      <c r="E18" s="91">
        <v>8561.4599999999991</v>
      </c>
      <c r="F18" s="100">
        <v>0</v>
      </c>
      <c r="G18" s="77"/>
      <c r="H18" s="77"/>
      <c r="I18" s="77"/>
    </row>
    <row r="19" spans="1:17" ht="24" x14ac:dyDescent="0.25">
      <c r="A19" s="245" t="s">
        <v>118</v>
      </c>
      <c r="B19" s="246"/>
      <c r="C19" s="247"/>
      <c r="D19" s="115" t="s">
        <v>252</v>
      </c>
      <c r="E19" s="93">
        <f>E20</f>
        <v>73370.41</v>
      </c>
      <c r="F19" s="93">
        <f t="shared" ref="F19:I19" si="10">F20</f>
        <v>0</v>
      </c>
      <c r="G19" s="93">
        <f>G20+G29</f>
        <v>110000</v>
      </c>
      <c r="H19" s="93">
        <f t="shared" ref="H19:I19" si="11">H20+H29</f>
        <v>110000</v>
      </c>
      <c r="I19" s="93">
        <f t="shared" si="11"/>
        <v>110000</v>
      </c>
      <c r="L19" s="66"/>
      <c r="M19" s="66"/>
      <c r="N19" s="66"/>
      <c r="O19" s="66"/>
      <c r="P19" s="66"/>
      <c r="Q19" s="66"/>
    </row>
    <row r="20" spans="1:17" ht="35.25" customHeight="1" x14ac:dyDescent="0.25">
      <c r="A20" s="242" t="s">
        <v>253</v>
      </c>
      <c r="B20" s="243"/>
      <c r="C20" s="244"/>
      <c r="D20" s="111" t="s">
        <v>254</v>
      </c>
      <c r="E20" s="86">
        <f>E21</f>
        <v>73370.41</v>
      </c>
      <c r="F20" s="86">
        <f>F21+F25</f>
        <v>0</v>
      </c>
      <c r="G20" s="86">
        <f t="shared" ref="F20:I32" si="12">G21</f>
        <v>20000</v>
      </c>
      <c r="H20" s="86">
        <f t="shared" si="12"/>
        <v>20000</v>
      </c>
      <c r="I20" s="86">
        <f t="shared" si="12"/>
        <v>20000</v>
      </c>
    </row>
    <row r="21" spans="1:17" ht="15" customHeight="1" x14ac:dyDescent="0.25">
      <c r="A21" s="239" t="s">
        <v>122</v>
      </c>
      <c r="B21" s="240"/>
      <c r="C21" s="241"/>
      <c r="D21" s="103" t="s">
        <v>18</v>
      </c>
      <c r="E21" s="87">
        <f>E22</f>
        <v>73370.41</v>
      </c>
      <c r="F21" s="87">
        <f t="shared" si="12"/>
        <v>0</v>
      </c>
      <c r="G21" s="87">
        <f t="shared" si="12"/>
        <v>20000</v>
      </c>
      <c r="H21" s="87">
        <f t="shared" si="12"/>
        <v>20000</v>
      </c>
      <c r="I21" s="87">
        <f t="shared" si="12"/>
        <v>20000</v>
      </c>
    </row>
    <row r="22" spans="1:17" ht="25.5" x14ac:dyDescent="0.25">
      <c r="A22" s="236">
        <v>4</v>
      </c>
      <c r="B22" s="237"/>
      <c r="C22" s="238"/>
      <c r="D22" s="126" t="s">
        <v>24</v>
      </c>
      <c r="E22" s="88">
        <f>E23</f>
        <v>73370.41</v>
      </c>
      <c r="F22" s="88">
        <f t="shared" si="12"/>
        <v>0</v>
      </c>
      <c r="G22" s="88">
        <f t="shared" si="12"/>
        <v>20000</v>
      </c>
      <c r="H22" s="88">
        <f t="shared" si="12"/>
        <v>20000</v>
      </c>
      <c r="I22" s="88">
        <f t="shared" si="12"/>
        <v>20000</v>
      </c>
    </row>
    <row r="23" spans="1:17" ht="25.5" x14ac:dyDescent="0.25">
      <c r="A23" s="233">
        <v>42</v>
      </c>
      <c r="B23" s="234"/>
      <c r="C23" s="235"/>
      <c r="D23" s="116" t="s">
        <v>202</v>
      </c>
      <c r="E23" s="89">
        <f>E24</f>
        <v>73370.41</v>
      </c>
      <c r="F23" s="89">
        <f t="shared" si="12"/>
        <v>0</v>
      </c>
      <c r="G23" s="89">
        <f t="shared" si="12"/>
        <v>20000</v>
      </c>
      <c r="H23" s="89">
        <f t="shared" si="12"/>
        <v>20000</v>
      </c>
      <c r="I23" s="89">
        <f t="shared" si="12"/>
        <v>20000</v>
      </c>
    </row>
    <row r="24" spans="1:17" hidden="1" x14ac:dyDescent="0.25">
      <c r="A24" s="230" t="s">
        <v>203</v>
      </c>
      <c r="B24" s="231"/>
      <c r="C24" s="232"/>
      <c r="D24" s="114" t="s">
        <v>255</v>
      </c>
      <c r="E24" s="91">
        <v>73370.41</v>
      </c>
      <c r="F24" s="100">
        <v>0</v>
      </c>
      <c r="G24" s="301">
        <v>20000</v>
      </c>
      <c r="H24" s="301">
        <v>20000</v>
      </c>
      <c r="I24" s="301">
        <v>20000</v>
      </c>
    </row>
    <row r="25" spans="1:17" s="160" customFormat="1" ht="15" customHeight="1" x14ac:dyDescent="0.25">
      <c r="A25" s="239" t="s">
        <v>287</v>
      </c>
      <c r="B25" s="240"/>
      <c r="C25" s="241"/>
      <c r="D25" s="103" t="s">
        <v>288</v>
      </c>
      <c r="E25" s="87">
        <f>E26</f>
        <v>0</v>
      </c>
      <c r="F25" s="87">
        <f t="shared" si="12"/>
        <v>0</v>
      </c>
      <c r="G25" s="87">
        <f t="shared" si="12"/>
        <v>0</v>
      </c>
      <c r="H25" s="87">
        <f t="shared" si="12"/>
        <v>0</v>
      </c>
      <c r="I25" s="87">
        <f t="shared" si="12"/>
        <v>0</v>
      </c>
    </row>
    <row r="26" spans="1:17" s="160" customFormat="1" ht="25.5" x14ac:dyDescent="0.25">
      <c r="A26" s="236">
        <v>4</v>
      </c>
      <c r="B26" s="237"/>
      <c r="C26" s="238"/>
      <c r="D26" s="132" t="s">
        <v>24</v>
      </c>
      <c r="E26" s="88">
        <f>E27</f>
        <v>0</v>
      </c>
      <c r="F26" s="88">
        <f t="shared" si="12"/>
        <v>0</v>
      </c>
      <c r="G26" s="88">
        <f t="shared" si="12"/>
        <v>0</v>
      </c>
      <c r="H26" s="88">
        <f t="shared" si="12"/>
        <v>0</v>
      </c>
      <c r="I26" s="88">
        <f t="shared" si="12"/>
        <v>0</v>
      </c>
    </row>
    <row r="27" spans="1:17" s="160" customFormat="1" ht="25.5" x14ac:dyDescent="0.25">
      <c r="A27" s="233">
        <v>42</v>
      </c>
      <c r="B27" s="234"/>
      <c r="C27" s="235"/>
      <c r="D27" s="116" t="s">
        <v>202</v>
      </c>
      <c r="E27" s="89">
        <f>E28</f>
        <v>0</v>
      </c>
      <c r="F27" s="89">
        <f t="shared" si="12"/>
        <v>0</v>
      </c>
      <c r="G27" s="89">
        <f t="shared" si="12"/>
        <v>0</v>
      </c>
      <c r="H27" s="89">
        <f t="shared" si="12"/>
        <v>0</v>
      </c>
      <c r="I27" s="89">
        <f t="shared" si="12"/>
        <v>0</v>
      </c>
    </row>
    <row r="28" spans="1:17" s="160" customFormat="1" x14ac:dyDescent="0.25">
      <c r="A28" s="230" t="s">
        <v>203</v>
      </c>
      <c r="B28" s="231"/>
      <c r="C28" s="232"/>
      <c r="D28" s="114" t="s">
        <v>255</v>
      </c>
      <c r="E28" s="91">
        <v>0</v>
      </c>
      <c r="F28" s="100">
        <v>0</v>
      </c>
      <c r="G28" s="77"/>
      <c r="H28" s="77"/>
      <c r="I28" s="77"/>
    </row>
    <row r="29" spans="1:17" s="160" customFormat="1" ht="35.25" customHeight="1" x14ac:dyDescent="0.25">
      <c r="A29" s="242" t="s">
        <v>327</v>
      </c>
      <c r="B29" s="243"/>
      <c r="C29" s="244"/>
      <c r="D29" s="111" t="s">
        <v>254</v>
      </c>
      <c r="E29" s="86">
        <f>E30</f>
        <v>0</v>
      </c>
      <c r="F29" s="86">
        <f>F30+F34</f>
        <v>0</v>
      </c>
      <c r="G29" s="86">
        <f t="shared" si="12"/>
        <v>90000</v>
      </c>
      <c r="H29" s="86">
        <f t="shared" si="12"/>
        <v>90000</v>
      </c>
      <c r="I29" s="86">
        <f t="shared" si="12"/>
        <v>90000</v>
      </c>
    </row>
    <row r="30" spans="1:17" s="160" customFormat="1" ht="15" customHeight="1" x14ac:dyDescent="0.25">
      <c r="A30" s="239" t="s">
        <v>122</v>
      </c>
      <c r="B30" s="240"/>
      <c r="C30" s="241"/>
      <c r="D30" s="103" t="s">
        <v>18</v>
      </c>
      <c r="E30" s="87">
        <f>E31</f>
        <v>0</v>
      </c>
      <c r="F30" s="87">
        <f t="shared" si="12"/>
        <v>0</v>
      </c>
      <c r="G30" s="87">
        <f t="shared" si="12"/>
        <v>90000</v>
      </c>
      <c r="H30" s="87">
        <f t="shared" si="12"/>
        <v>90000</v>
      </c>
      <c r="I30" s="87">
        <f t="shared" si="12"/>
        <v>90000</v>
      </c>
    </row>
    <row r="31" spans="1:17" s="160" customFormat="1" ht="25.5" x14ac:dyDescent="0.25">
      <c r="A31" s="236">
        <v>4</v>
      </c>
      <c r="B31" s="237"/>
      <c r="C31" s="238"/>
      <c r="D31" s="199" t="s">
        <v>24</v>
      </c>
      <c r="E31" s="88">
        <f>E32</f>
        <v>0</v>
      </c>
      <c r="F31" s="88">
        <f t="shared" si="12"/>
        <v>0</v>
      </c>
      <c r="G31" s="88">
        <f t="shared" si="12"/>
        <v>90000</v>
      </c>
      <c r="H31" s="88">
        <f t="shared" si="12"/>
        <v>90000</v>
      </c>
      <c r="I31" s="88">
        <f t="shared" si="12"/>
        <v>90000</v>
      </c>
    </row>
    <row r="32" spans="1:17" s="160" customFormat="1" ht="25.5" x14ac:dyDescent="0.25">
      <c r="A32" s="233">
        <v>45</v>
      </c>
      <c r="B32" s="234"/>
      <c r="C32" s="235"/>
      <c r="D32" s="116" t="s">
        <v>202</v>
      </c>
      <c r="E32" s="89">
        <f>E33</f>
        <v>0</v>
      </c>
      <c r="F32" s="89">
        <f t="shared" si="12"/>
        <v>0</v>
      </c>
      <c r="G32" s="89">
        <f t="shared" si="12"/>
        <v>90000</v>
      </c>
      <c r="H32" s="89">
        <f t="shared" si="12"/>
        <v>90000</v>
      </c>
      <c r="I32" s="89">
        <f t="shared" si="12"/>
        <v>90000</v>
      </c>
    </row>
    <row r="33" spans="1:17" s="160" customFormat="1" ht="25.5" hidden="1" x14ac:dyDescent="0.25">
      <c r="A33" s="230" t="s">
        <v>205</v>
      </c>
      <c r="B33" s="231"/>
      <c r="C33" s="232"/>
      <c r="D33" s="114" t="s">
        <v>204</v>
      </c>
      <c r="E33" s="91">
        <v>0</v>
      </c>
      <c r="F33" s="100">
        <v>0</v>
      </c>
      <c r="G33" s="301">
        <v>90000</v>
      </c>
      <c r="H33" s="301">
        <v>90000</v>
      </c>
      <c r="I33" s="301">
        <v>90000</v>
      </c>
    </row>
    <row r="34" spans="1:17" x14ac:dyDescent="0.25">
      <c r="A34" s="245" t="s">
        <v>118</v>
      </c>
      <c r="B34" s="246"/>
      <c r="C34" s="247"/>
      <c r="D34" s="115" t="s">
        <v>89</v>
      </c>
      <c r="E34" s="93">
        <f>E35+E40</f>
        <v>9902.1</v>
      </c>
      <c r="F34" s="93">
        <f t="shared" ref="F34:I34" si="13">F35</f>
        <v>0</v>
      </c>
      <c r="G34" s="93">
        <f t="shared" si="13"/>
        <v>0</v>
      </c>
      <c r="H34" s="93">
        <f t="shared" si="13"/>
        <v>0</v>
      </c>
      <c r="I34" s="93">
        <f t="shared" si="13"/>
        <v>0</v>
      </c>
      <c r="L34" s="66"/>
      <c r="M34" s="66"/>
      <c r="N34" s="66"/>
      <c r="O34" s="66"/>
      <c r="P34" s="66"/>
      <c r="Q34" s="66"/>
    </row>
    <row r="35" spans="1:17" ht="35.25" customHeight="1" x14ac:dyDescent="0.25">
      <c r="A35" s="242" t="s">
        <v>52</v>
      </c>
      <c r="B35" s="243"/>
      <c r="C35" s="244"/>
      <c r="D35" s="111" t="s">
        <v>53</v>
      </c>
      <c r="E35" s="86">
        <f>E36</f>
        <v>0</v>
      </c>
      <c r="F35" s="86">
        <f t="shared" ref="F35:I35" si="14">F36</f>
        <v>0</v>
      </c>
      <c r="G35" s="86">
        <f t="shared" si="14"/>
        <v>0</v>
      </c>
      <c r="H35" s="86">
        <f t="shared" si="14"/>
        <v>0</v>
      </c>
      <c r="I35" s="86">
        <f t="shared" si="14"/>
        <v>0</v>
      </c>
    </row>
    <row r="36" spans="1:17" ht="15" customHeight="1" x14ac:dyDescent="0.25">
      <c r="A36" s="239" t="s">
        <v>122</v>
      </c>
      <c r="B36" s="240"/>
      <c r="C36" s="241"/>
      <c r="D36" s="103" t="s">
        <v>18</v>
      </c>
      <c r="E36" s="87">
        <f>E37</f>
        <v>0</v>
      </c>
      <c r="F36" s="87">
        <f t="shared" ref="F36:I36" si="15">F37</f>
        <v>0</v>
      </c>
      <c r="G36" s="87">
        <f t="shared" si="15"/>
        <v>0</v>
      </c>
      <c r="H36" s="87">
        <f t="shared" si="15"/>
        <v>0</v>
      </c>
      <c r="I36" s="87">
        <f t="shared" si="15"/>
        <v>0</v>
      </c>
    </row>
    <row r="37" spans="1:17" ht="25.5" x14ac:dyDescent="0.25">
      <c r="A37" s="236">
        <v>4</v>
      </c>
      <c r="B37" s="237"/>
      <c r="C37" s="238"/>
      <c r="D37" s="112" t="s">
        <v>24</v>
      </c>
      <c r="E37" s="88">
        <f>E38</f>
        <v>0</v>
      </c>
      <c r="F37" s="88">
        <f t="shared" ref="F37:I37" si="16">F38</f>
        <v>0</v>
      </c>
      <c r="G37" s="88">
        <f t="shared" si="16"/>
        <v>0</v>
      </c>
      <c r="H37" s="88">
        <f t="shared" si="16"/>
        <v>0</v>
      </c>
      <c r="I37" s="88">
        <f t="shared" si="16"/>
        <v>0</v>
      </c>
    </row>
    <row r="38" spans="1:17" ht="25.5" x14ac:dyDescent="0.25">
      <c r="A38" s="233">
        <v>42</v>
      </c>
      <c r="B38" s="234"/>
      <c r="C38" s="235"/>
      <c r="D38" s="116" t="s">
        <v>202</v>
      </c>
      <c r="E38" s="89">
        <f>E39</f>
        <v>0</v>
      </c>
      <c r="F38" s="89">
        <f t="shared" ref="F38:I38" si="17">F39</f>
        <v>0</v>
      </c>
      <c r="G38" s="89">
        <f t="shared" si="17"/>
        <v>0</v>
      </c>
      <c r="H38" s="89">
        <f t="shared" si="17"/>
        <v>0</v>
      </c>
      <c r="I38" s="89">
        <f t="shared" si="17"/>
        <v>0</v>
      </c>
    </row>
    <row r="39" spans="1:17" hidden="1" x14ac:dyDescent="0.25">
      <c r="A39" s="230" t="s">
        <v>203</v>
      </c>
      <c r="B39" s="231"/>
      <c r="C39" s="232"/>
      <c r="D39" s="114" t="s">
        <v>255</v>
      </c>
      <c r="E39" s="91">
        <v>0</v>
      </c>
      <c r="F39" s="100">
        <v>0</v>
      </c>
      <c r="G39" s="77"/>
      <c r="H39" s="77"/>
      <c r="I39" s="77"/>
    </row>
    <row r="40" spans="1:17" s="160" customFormat="1" ht="35.25" customHeight="1" x14ac:dyDescent="0.25">
      <c r="A40" s="242" t="s">
        <v>307</v>
      </c>
      <c r="B40" s="243"/>
      <c r="C40" s="244"/>
      <c r="D40" s="111" t="s">
        <v>308</v>
      </c>
      <c r="E40" s="86">
        <f>E41</f>
        <v>9902.1</v>
      </c>
      <c r="F40" s="86">
        <f t="shared" ref="F40:I43" si="18">F41</f>
        <v>0</v>
      </c>
      <c r="G40" s="86">
        <f t="shared" si="18"/>
        <v>0</v>
      </c>
      <c r="H40" s="86">
        <f t="shared" si="18"/>
        <v>0</v>
      </c>
      <c r="I40" s="86">
        <f t="shared" si="18"/>
        <v>0</v>
      </c>
    </row>
    <row r="41" spans="1:17" s="160" customFormat="1" ht="15" customHeight="1" x14ac:dyDescent="0.25">
      <c r="A41" s="239" t="s">
        <v>122</v>
      </c>
      <c r="B41" s="240"/>
      <c r="C41" s="241"/>
      <c r="D41" s="103" t="s">
        <v>18</v>
      </c>
      <c r="E41" s="87">
        <f>E42</f>
        <v>9902.1</v>
      </c>
      <c r="F41" s="87">
        <f t="shared" si="18"/>
        <v>0</v>
      </c>
      <c r="G41" s="87">
        <f t="shared" si="18"/>
        <v>0</v>
      </c>
      <c r="H41" s="87">
        <f t="shared" si="18"/>
        <v>0</v>
      </c>
      <c r="I41" s="87">
        <f t="shared" si="18"/>
        <v>0</v>
      </c>
    </row>
    <row r="42" spans="1:17" s="160" customFormat="1" ht="25.5" x14ac:dyDescent="0.25">
      <c r="A42" s="236">
        <v>4</v>
      </c>
      <c r="B42" s="237"/>
      <c r="C42" s="238"/>
      <c r="D42" s="181" t="s">
        <v>24</v>
      </c>
      <c r="E42" s="88">
        <f>E43</f>
        <v>9902.1</v>
      </c>
      <c r="F42" s="88">
        <f t="shared" si="18"/>
        <v>0</v>
      </c>
      <c r="G42" s="88">
        <f t="shared" si="18"/>
        <v>0</v>
      </c>
      <c r="H42" s="88">
        <f t="shared" si="18"/>
        <v>0</v>
      </c>
      <c r="I42" s="88">
        <f t="shared" si="18"/>
        <v>0</v>
      </c>
    </row>
    <row r="43" spans="1:17" s="160" customFormat="1" ht="25.5" x14ac:dyDescent="0.25">
      <c r="A43" s="233">
        <v>45</v>
      </c>
      <c r="B43" s="234"/>
      <c r="C43" s="235"/>
      <c r="D43" s="116" t="s">
        <v>202</v>
      </c>
      <c r="E43" s="89">
        <f>E44</f>
        <v>9902.1</v>
      </c>
      <c r="F43" s="89">
        <f t="shared" si="18"/>
        <v>0</v>
      </c>
      <c r="G43" s="89">
        <f t="shared" si="18"/>
        <v>0</v>
      </c>
      <c r="H43" s="89">
        <f t="shared" si="18"/>
        <v>0</v>
      </c>
      <c r="I43" s="89">
        <f t="shared" si="18"/>
        <v>0</v>
      </c>
    </row>
    <row r="44" spans="1:17" s="160" customFormat="1" ht="25.5" hidden="1" x14ac:dyDescent="0.25">
      <c r="A44" s="230" t="s">
        <v>205</v>
      </c>
      <c r="B44" s="231"/>
      <c r="C44" s="232"/>
      <c r="D44" s="114" t="s">
        <v>204</v>
      </c>
      <c r="E44" s="91">
        <v>9902.1</v>
      </c>
      <c r="F44" s="100">
        <v>0</v>
      </c>
      <c r="G44" s="77"/>
      <c r="H44" s="77"/>
      <c r="I44" s="77"/>
    </row>
    <row r="45" spans="1:17" ht="36" x14ac:dyDescent="0.25">
      <c r="A45" s="245" t="s">
        <v>118</v>
      </c>
      <c r="B45" s="246"/>
      <c r="C45" s="247"/>
      <c r="D45" s="115" t="s">
        <v>54</v>
      </c>
      <c r="E45" s="93">
        <f>E46+E71</f>
        <v>56996</v>
      </c>
      <c r="F45" s="93">
        <f t="shared" ref="F45:G45" si="19">F46+F71</f>
        <v>61843</v>
      </c>
      <c r="G45" s="93">
        <f t="shared" si="19"/>
        <v>61843</v>
      </c>
      <c r="H45" s="93">
        <f t="shared" ref="H45:I45" si="20">H46+H71</f>
        <v>61843</v>
      </c>
      <c r="I45" s="93">
        <f t="shared" si="20"/>
        <v>61843</v>
      </c>
      <c r="L45" s="66"/>
      <c r="M45" s="66"/>
      <c r="N45" s="66"/>
      <c r="O45" s="66"/>
      <c r="P45" s="66"/>
      <c r="Q45" s="66"/>
    </row>
    <row r="46" spans="1:17" ht="15" customHeight="1" x14ac:dyDescent="0.25">
      <c r="A46" s="242" t="s">
        <v>115</v>
      </c>
      <c r="B46" s="243"/>
      <c r="C46" s="244"/>
      <c r="D46" s="111" t="s">
        <v>56</v>
      </c>
      <c r="E46" s="86">
        <f>E47</f>
        <v>48499</v>
      </c>
      <c r="F46" s="86">
        <f t="shared" ref="F46:I46" si="21">F47</f>
        <v>52791</v>
      </c>
      <c r="G46" s="86">
        <f t="shared" si="21"/>
        <v>52791</v>
      </c>
      <c r="H46" s="86">
        <f t="shared" si="21"/>
        <v>52791</v>
      </c>
      <c r="I46" s="86">
        <f t="shared" si="21"/>
        <v>52791</v>
      </c>
    </row>
    <row r="47" spans="1:17" ht="15" customHeight="1" x14ac:dyDescent="0.25">
      <c r="A47" s="239" t="s">
        <v>116</v>
      </c>
      <c r="B47" s="240"/>
      <c r="C47" s="241"/>
      <c r="D47" s="103" t="s">
        <v>117</v>
      </c>
      <c r="E47" s="87">
        <f>E48</f>
        <v>48499</v>
      </c>
      <c r="F47" s="87">
        <f t="shared" ref="F47:I47" si="22">F48</f>
        <v>52791</v>
      </c>
      <c r="G47" s="87">
        <f t="shared" si="22"/>
        <v>52791</v>
      </c>
      <c r="H47" s="87">
        <f t="shared" si="22"/>
        <v>52791</v>
      </c>
      <c r="I47" s="87">
        <f t="shared" si="22"/>
        <v>52791</v>
      </c>
    </row>
    <row r="48" spans="1:17" x14ac:dyDescent="0.25">
      <c r="A48" s="236">
        <v>3</v>
      </c>
      <c r="B48" s="237"/>
      <c r="C48" s="238"/>
      <c r="D48" s="112" t="s">
        <v>22</v>
      </c>
      <c r="E48" s="88">
        <f>E49+E69</f>
        <v>48499</v>
      </c>
      <c r="F48" s="88">
        <f t="shared" ref="F48:G48" si="23">F49+F69</f>
        <v>52791</v>
      </c>
      <c r="G48" s="88">
        <f t="shared" si="23"/>
        <v>52791</v>
      </c>
      <c r="H48" s="88">
        <f t="shared" ref="H48:I48" si="24">H49+H69</f>
        <v>52791</v>
      </c>
      <c r="I48" s="88">
        <f t="shared" si="24"/>
        <v>52791</v>
      </c>
    </row>
    <row r="49" spans="1:9" x14ac:dyDescent="0.25">
      <c r="A49" s="233">
        <v>32</v>
      </c>
      <c r="B49" s="234"/>
      <c r="C49" s="235"/>
      <c r="D49" s="116" t="s">
        <v>36</v>
      </c>
      <c r="E49" s="89">
        <f>SUM(E50:E68)</f>
        <v>47549</v>
      </c>
      <c r="F49" s="89">
        <f t="shared" ref="F49:G49" si="25">SUM(F50:F68)</f>
        <v>51661</v>
      </c>
      <c r="G49" s="89">
        <f t="shared" si="25"/>
        <v>51661</v>
      </c>
      <c r="H49" s="89">
        <f t="shared" ref="H49:I49" si="26">SUM(H50:H68)</f>
        <v>51661</v>
      </c>
      <c r="I49" s="89">
        <f t="shared" si="26"/>
        <v>51661</v>
      </c>
    </row>
    <row r="50" spans="1:9" hidden="1" x14ac:dyDescent="0.25">
      <c r="A50" s="230">
        <v>3211</v>
      </c>
      <c r="B50" s="231"/>
      <c r="C50" s="232"/>
      <c r="D50" s="114" t="s">
        <v>57</v>
      </c>
      <c r="E50" s="91">
        <v>5460.24</v>
      </c>
      <c r="F50" s="100">
        <v>6500</v>
      </c>
      <c r="G50" s="100">
        <v>6500</v>
      </c>
      <c r="H50" s="100">
        <v>6500</v>
      </c>
      <c r="I50" s="100">
        <v>6500</v>
      </c>
    </row>
    <row r="51" spans="1:9" hidden="1" x14ac:dyDescent="0.25">
      <c r="A51" s="230">
        <v>3213</v>
      </c>
      <c r="B51" s="231">
        <v>3213</v>
      </c>
      <c r="C51" s="232">
        <v>3213</v>
      </c>
      <c r="D51" s="114" t="s">
        <v>58</v>
      </c>
      <c r="E51" s="91">
        <v>577.91</v>
      </c>
      <c r="F51" s="100">
        <v>1500</v>
      </c>
      <c r="G51" s="100">
        <v>1500</v>
      </c>
      <c r="H51" s="100">
        <v>1500</v>
      </c>
      <c r="I51" s="100">
        <v>1500</v>
      </c>
    </row>
    <row r="52" spans="1:9" hidden="1" x14ac:dyDescent="0.25">
      <c r="A52" s="230" t="s">
        <v>197</v>
      </c>
      <c r="B52" s="231">
        <v>3213</v>
      </c>
      <c r="C52" s="232">
        <v>3213</v>
      </c>
      <c r="D52" s="114" t="s">
        <v>198</v>
      </c>
      <c r="E52" s="91">
        <v>993.14</v>
      </c>
      <c r="F52" s="100">
        <v>100</v>
      </c>
      <c r="G52" s="100">
        <v>100</v>
      </c>
      <c r="H52" s="100">
        <v>100</v>
      </c>
      <c r="I52" s="100">
        <v>100</v>
      </c>
    </row>
    <row r="53" spans="1:9" hidden="1" x14ac:dyDescent="0.25">
      <c r="A53" s="230">
        <v>3221</v>
      </c>
      <c r="B53" s="231">
        <v>3221</v>
      </c>
      <c r="C53" s="232">
        <v>3221</v>
      </c>
      <c r="D53" s="114" t="s">
        <v>59</v>
      </c>
      <c r="E53" s="91">
        <v>10769.98</v>
      </c>
      <c r="F53" s="100">
        <v>7919</v>
      </c>
      <c r="G53" s="100">
        <v>7919</v>
      </c>
      <c r="H53" s="100">
        <v>7919</v>
      </c>
      <c r="I53" s="100">
        <v>7919</v>
      </c>
    </row>
    <row r="54" spans="1:9" hidden="1" x14ac:dyDescent="0.25">
      <c r="A54" s="230">
        <v>3223</v>
      </c>
      <c r="B54" s="231">
        <v>3223</v>
      </c>
      <c r="C54" s="232">
        <v>3223</v>
      </c>
      <c r="D54" s="114" t="s">
        <v>60</v>
      </c>
      <c r="E54" s="91">
        <v>8932.02</v>
      </c>
      <c r="F54" s="100">
        <v>17000</v>
      </c>
      <c r="G54" s="100">
        <v>17000</v>
      </c>
      <c r="H54" s="100">
        <v>17000</v>
      </c>
      <c r="I54" s="100">
        <v>17000</v>
      </c>
    </row>
    <row r="55" spans="1:9" hidden="1" x14ac:dyDescent="0.25">
      <c r="A55" s="230">
        <v>3225</v>
      </c>
      <c r="B55" s="231">
        <v>3225</v>
      </c>
      <c r="C55" s="232">
        <v>3225</v>
      </c>
      <c r="D55" s="114" t="s">
        <v>61</v>
      </c>
      <c r="E55" s="91">
        <v>654.46</v>
      </c>
      <c r="F55" s="100">
        <v>500</v>
      </c>
      <c r="G55" s="100">
        <v>500</v>
      </c>
      <c r="H55" s="100">
        <v>500</v>
      </c>
      <c r="I55" s="100">
        <v>500</v>
      </c>
    </row>
    <row r="56" spans="1:9" hidden="1" x14ac:dyDescent="0.25">
      <c r="A56" s="230">
        <v>3227</v>
      </c>
      <c r="B56" s="231">
        <v>3227</v>
      </c>
      <c r="C56" s="232">
        <v>3227</v>
      </c>
      <c r="D56" s="114" t="s">
        <v>62</v>
      </c>
      <c r="E56" s="91">
        <v>596.84</v>
      </c>
      <c r="F56" s="100">
        <v>800</v>
      </c>
      <c r="G56" s="100">
        <v>800</v>
      </c>
      <c r="H56" s="100">
        <v>800</v>
      </c>
      <c r="I56" s="100">
        <v>800</v>
      </c>
    </row>
    <row r="57" spans="1:9" hidden="1" x14ac:dyDescent="0.25">
      <c r="A57" s="230">
        <v>3231</v>
      </c>
      <c r="B57" s="231">
        <v>3231</v>
      </c>
      <c r="C57" s="232">
        <v>3231</v>
      </c>
      <c r="D57" s="114" t="s">
        <v>63</v>
      </c>
      <c r="E57" s="100">
        <v>2058.77</v>
      </c>
      <c r="F57" s="100">
        <v>2400</v>
      </c>
      <c r="G57" s="100">
        <v>2400</v>
      </c>
      <c r="H57" s="100">
        <v>2400</v>
      </c>
      <c r="I57" s="100">
        <v>2400</v>
      </c>
    </row>
    <row r="58" spans="1:9" hidden="1" x14ac:dyDescent="0.25">
      <c r="A58" s="230">
        <v>3233</v>
      </c>
      <c r="B58" s="231">
        <v>3233</v>
      </c>
      <c r="C58" s="232">
        <v>3233</v>
      </c>
      <c r="D58" s="114" t="s">
        <v>64</v>
      </c>
      <c r="E58" s="100">
        <v>0</v>
      </c>
      <c r="F58" s="100">
        <v>10</v>
      </c>
      <c r="G58" s="100">
        <v>10</v>
      </c>
      <c r="H58" s="100">
        <v>10</v>
      </c>
      <c r="I58" s="100">
        <v>10</v>
      </c>
    </row>
    <row r="59" spans="1:9" hidden="1" x14ac:dyDescent="0.25">
      <c r="A59" s="230">
        <v>3234</v>
      </c>
      <c r="B59" s="231">
        <v>3234</v>
      </c>
      <c r="C59" s="232">
        <v>3234</v>
      </c>
      <c r="D59" s="114" t="s">
        <v>65</v>
      </c>
      <c r="E59" s="100">
        <v>4136.45</v>
      </c>
      <c r="F59" s="100">
        <v>4700</v>
      </c>
      <c r="G59" s="100">
        <v>4700</v>
      </c>
      <c r="H59" s="100">
        <v>4700</v>
      </c>
      <c r="I59" s="100">
        <v>4700</v>
      </c>
    </row>
    <row r="60" spans="1:9" hidden="1" x14ac:dyDescent="0.25">
      <c r="A60" s="230">
        <v>3235</v>
      </c>
      <c r="B60" s="231">
        <v>3235</v>
      </c>
      <c r="C60" s="232">
        <v>3235</v>
      </c>
      <c r="D60" s="114" t="s">
        <v>66</v>
      </c>
      <c r="E60" s="100">
        <v>5183.9799999999996</v>
      </c>
      <c r="F60" s="100">
        <v>500</v>
      </c>
      <c r="G60" s="100">
        <v>500</v>
      </c>
      <c r="H60" s="100">
        <v>500</v>
      </c>
      <c r="I60" s="100">
        <v>500</v>
      </c>
    </row>
    <row r="61" spans="1:9" hidden="1" x14ac:dyDescent="0.25">
      <c r="A61" s="230">
        <v>3236</v>
      </c>
      <c r="B61" s="231">
        <v>3236</v>
      </c>
      <c r="C61" s="232">
        <v>3236</v>
      </c>
      <c r="D61" s="114" t="s">
        <v>67</v>
      </c>
      <c r="E61" s="100">
        <v>4076.03</v>
      </c>
      <c r="F61" s="100">
        <v>4300</v>
      </c>
      <c r="G61" s="100">
        <v>4300</v>
      </c>
      <c r="H61" s="100">
        <v>4300</v>
      </c>
      <c r="I61" s="100">
        <v>4300</v>
      </c>
    </row>
    <row r="62" spans="1:9" hidden="1" x14ac:dyDescent="0.25">
      <c r="A62" s="230">
        <v>3237</v>
      </c>
      <c r="B62" s="231">
        <v>3237</v>
      </c>
      <c r="C62" s="232">
        <v>3237</v>
      </c>
      <c r="D62" s="114" t="s">
        <v>68</v>
      </c>
      <c r="E62" s="100">
        <v>125</v>
      </c>
      <c r="F62" s="100">
        <v>1800</v>
      </c>
      <c r="G62" s="100">
        <v>1800</v>
      </c>
      <c r="H62" s="100">
        <v>1800</v>
      </c>
      <c r="I62" s="100">
        <v>1800</v>
      </c>
    </row>
    <row r="63" spans="1:9" hidden="1" x14ac:dyDescent="0.25">
      <c r="A63" s="230">
        <v>3238</v>
      </c>
      <c r="B63" s="231">
        <v>3238</v>
      </c>
      <c r="C63" s="232">
        <v>3238</v>
      </c>
      <c r="D63" s="114" t="s">
        <v>69</v>
      </c>
      <c r="E63" s="100">
        <v>2148.46</v>
      </c>
      <c r="F63" s="100">
        <v>2400</v>
      </c>
      <c r="G63" s="100">
        <v>2400</v>
      </c>
      <c r="H63" s="100">
        <v>2400</v>
      </c>
      <c r="I63" s="100">
        <v>2400</v>
      </c>
    </row>
    <row r="64" spans="1:9" hidden="1" x14ac:dyDescent="0.25">
      <c r="A64" s="230">
        <v>3239</v>
      </c>
      <c r="B64" s="231">
        <v>3239</v>
      </c>
      <c r="C64" s="232">
        <v>3239</v>
      </c>
      <c r="D64" s="114" t="s">
        <v>70</v>
      </c>
      <c r="E64" s="100">
        <v>735</v>
      </c>
      <c r="F64" s="100">
        <v>212</v>
      </c>
      <c r="G64" s="100">
        <v>212</v>
      </c>
      <c r="H64" s="100">
        <v>212</v>
      </c>
      <c r="I64" s="100">
        <v>212</v>
      </c>
    </row>
    <row r="65" spans="1:9" hidden="1" x14ac:dyDescent="0.25">
      <c r="A65" s="230">
        <v>3293</v>
      </c>
      <c r="B65" s="231">
        <v>3293</v>
      </c>
      <c r="C65" s="232">
        <v>3293</v>
      </c>
      <c r="D65" s="114" t="s">
        <v>71</v>
      </c>
      <c r="E65" s="100">
        <v>401.32</v>
      </c>
      <c r="F65" s="100">
        <v>390</v>
      </c>
      <c r="G65" s="100">
        <v>390</v>
      </c>
      <c r="H65" s="100">
        <v>390</v>
      </c>
      <c r="I65" s="100">
        <v>390</v>
      </c>
    </row>
    <row r="66" spans="1:9" hidden="1" x14ac:dyDescent="0.25">
      <c r="A66" s="230">
        <v>3294</v>
      </c>
      <c r="B66" s="231">
        <v>3294</v>
      </c>
      <c r="C66" s="232">
        <v>3294</v>
      </c>
      <c r="D66" s="114" t="s">
        <v>72</v>
      </c>
      <c r="E66" s="100">
        <v>198.09</v>
      </c>
      <c r="F66" s="100">
        <v>300</v>
      </c>
      <c r="G66" s="100">
        <v>300</v>
      </c>
      <c r="H66" s="100">
        <v>300</v>
      </c>
      <c r="I66" s="100">
        <v>300</v>
      </c>
    </row>
    <row r="67" spans="1:9" hidden="1" x14ac:dyDescent="0.25">
      <c r="A67" s="230">
        <v>3295</v>
      </c>
      <c r="B67" s="231">
        <v>3295</v>
      </c>
      <c r="C67" s="232">
        <v>3295</v>
      </c>
      <c r="D67" s="114" t="s">
        <v>73</v>
      </c>
      <c r="E67" s="100">
        <v>85.94</v>
      </c>
      <c r="F67" s="100">
        <v>130</v>
      </c>
      <c r="G67" s="100">
        <v>130</v>
      </c>
      <c r="H67" s="100">
        <v>130</v>
      </c>
      <c r="I67" s="100">
        <v>130</v>
      </c>
    </row>
    <row r="68" spans="1:9" hidden="1" x14ac:dyDescent="0.25">
      <c r="A68" s="230">
        <v>3299</v>
      </c>
      <c r="B68" s="231">
        <v>3299</v>
      </c>
      <c r="C68" s="232">
        <v>3299</v>
      </c>
      <c r="D68" s="114" t="s">
        <v>74</v>
      </c>
      <c r="E68" s="100">
        <v>415.37</v>
      </c>
      <c r="F68" s="100">
        <v>200</v>
      </c>
      <c r="G68" s="100">
        <v>200</v>
      </c>
      <c r="H68" s="100">
        <v>200</v>
      </c>
      <c r="I68" s="100">
        <v>200</v>
      </c>
    </row>
    <row r="69" spans="1:9" x14ac:dyDescent="0.25">
      <c r="A69" s="233">
        <v>34</v>
      </c>
      <c r="B69" s="234"/>
      <c r="C69" s="235"/>
      <c r="D69" s="116" t="s">
        <v>97</v>
      </c>
      <c r="E69" s="89">
        <f>SUM(E70)</f>
        <v>950</v>
      </c>
      <c r="F69" s="101">
        <f t="shared" ref="F69:I69" si="27">SUM(F70)</f>
        <v>1130</v>
      </c>
      <c r="G69" s="89">
        <f t="shared" si="27"/>
        <v>1130</v>
      </c>
      <c r="H69" s="89">
        <f t="shared" si="27"/>
        <v>1130</v>
      </c>
      <c r="I69" s="89">
        <f t="shared" si="27"/>
        <v>1130</v>
      </c>
    </row>
    <row r="70" spans="1:9" x14ac:dyDescent="0.25">
      <c r="A70" s="230" t="s">
        <v>170</v>
      </c>
      <c r="B70" s="231"/>
      <c r="C70" s="232"/>
      <c r="D70" s="117" t="s">
        <v>75</v>
      </c>
      <c r="E70" s="91">
        <v>950</v>
      </c>
      <c r="F70" s="100">
        <v>1130</v>
      </c>
      <c r="G70" s="100">
        <v>1130</v>
      </c>
      <c r="H70" s="100">
        <v>1130</v>
      </c>
      <c r="I70" s="100">
        <v>1130</v>
      </c>
    </row>
    <row r="71" spans="1:9" x14ac:dyDescent="0.25">
      <c r="A71" s="242" t="s">
        <v>119</v>
      </c>
      <c r="B71" s="243"/>
      <c r="C71" s="244"/>
      <c r="D71" s="111" t="s">
        <v>120</v>
      </c>
      <c r="E71" s="86">
        <f>E72</f>
        <v>8497</v>
      </c>
      <c r="F71" s="86">
        <f t="shared" ref="F71:I73" si="28">F72</f>
        <v>9052</v>
      </c>
      <c r="G71" s="86">
        <f t="shared" si="28"/>
        <v>9052</v>
      </c>
      <c r="H71" s="86">
        <f t="shared" si="28"/>
        <v>9052</v>
      </c>
      <c r="I71" s="86">
        <f t="shared" si="28"/>
        <v>9052</v>
      </c>
    </row>
    <row r="72" spans="1:9" ht="15" customHeight="1" x14ac:dyDescent="0.25">
      <c r="A72" s="239" t="s">
        <v>116</v>
      </c>
      <c r="B72" s="240"/>
      <c r="C72" s="241"/>
      <c r="D72" s="103" t="s">
        <v>117</v>
      </c>
      <c r="E72" s="87">
        <f>E73</f>
        <v>8497</v>
      </c>
      <c r="F72" s="87">
        <f t="shared" si="28"/>
        <v>9052</v>
      </c>
      <c r="G72" s="87">
        <f t="shared" si="28"/>
        <v>9052</v>
      </c>
      <c r="H72" s="87">
        <f t="shared" si="28"/>
        <v>9052</v>
      </c>
      <c r="I72" s="87">
        <f t="shared" si="28"/>
        <v>9052</v>
      </c>
    </row>
    <row r="73" spans="1:9" x14ac:dyDescent="0.25">
      <c r="A73" s="236">
        <v>3</v>
      </c>
      <c r="B73" s="237"/>
      <c r="C73" s="238"/>
      <c r="D73" s="112" t="s">
        <v>22</v>
      </c>
      <c r="E73" s="88">
        <f>E74</f>
        <v>8497</v>
      </c>
      <c r="F73" s="88">
        <f t="shared" si="28"/>
        <v>9052</v>
      </c>
      <c r="G73" s="88">
        <f t="shared" si="28"/>
        <v>9052</v>
      </c>
      <c r="H73" s="88">
        <f t="shared" si="28"/>
        <v>9052</v>
      </c>
      <c r="I73" s="88">
        <f t="shared" si="28"/>
        <v>9052</v>
      </c>
    </row>
    <row r="74" spans="1:9" x14ac:dyDescent="0.25">
      <c r="A74" s="233">
        <v>32</v>
      </c>
      <c r="B74" s="234"/>
      <c r="C74" s="235"/>
      <c r="D74" s="116" t="s">
        <v>36</v>
      </c>
      <c r="E74" s="92">
        <f>SUM(E75:E76)</f>
        <v>8497</v>
      </c>
      <c r="F74" s="92">
        <f t="shared" ref="F74:G74" si="29">SUM(F75:F76)</f>
        <v>9052</v>
      </c>
      <c r="G74" s="92">
        <f t="shared" si="29"/>
        <v>9052</v>
      </c>
      <c r="H74" s="92">
        <f t="shared" ref="H74:I74" si="30">SUM(H75:H76)</f>
        <v>9052</v>
      </c>
      <c r="I74" s="92">
        <f t="shared" si="30"/>
        <v>9052</v>
      </c>
    </row>
    <row r="75" spans="1:9" hidden="1" x14ac:dyDescent="0.25">
      <c r="A75" s="276">
        <v>3224</v>
      </c>
      <c r="B75" s="277"/>
      <c r="C75" s="278"/>
      <c r="D75" s="114" t="s">
        <v>77</v>
      </c>
      <c r="E75" s="91">
        <v>2216.54</v>
      </c>
      <c r="F75" s="100">
        <v>3100</v>
      </c>
      <c r="G75" s="100">
        <v>3100</v>
      </c>
      <c r="H75" s="100">
        <v>3100</v>
      </c>
      <c r="I75" s="100">
        <v>3100</v>
      </c>
    </row>
    <row r="76" spans="1:9" hidden="1" x14ac:dyDescent="0.25">
      <c r="A76" s="276">
        <v>3232</v>
      </c>
      <c r="B76" s="277"/>
      <c r="C76" s="278"/>
      <c r="D76" s="117" t="s">
        <v>78</v>
      </c>
      <c r="E76" s="91">
        <v>6280.46</v>
      </c>
      <c r="F76" s="100">
        <v>5952</v>
      </c>
      <c r="G76" s="100">
        <v>5952</v>
      </c>
      <c r="H76" s="100">
        <v>5952</v>
      </c>
      <c r="I76" s="100">
        <v>5952</v>
      </c>
    </row>
    <row r="77" spans="1:9" ht="15" customHeight="1" x14ac:dyDescent="0.25">
      <c r="A77" s="242" t="s">
        <v>123</v>
      </c>
      <c r="B77" s="243"/>
      <c r="C77" s="244"/>
      <c r="D77" s="111" t="s">
        <v>60</v>
      </c>
      <c r="E77" s="86">
        <v>0</v>
      </c>
      <c r="F77" s="102">
        <v>0</v>
      </c>
      <c r="G77" s="102">
        <v>0</v>
      </c>
      <c r="H77" s="102">
        <v>0</v>
      </c>
      <c r="I77" s="102">
        <v>0</v>
      </c>
    </row>
    <row r="78" spans="1:9" ht="15" customHeight="1" x14ac:dyDescent="0.25">
      <c r="A78" s="239" t="s">
        <v>116</v>
      </c>
      <c r="B78" s="240"/>
      <c r="C78" s="241"/>
      <c r="D78" s="103" t="s">
        <v>117</v>
      </c>
      <c r="E78" s="87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 x14ac:dyDescent="0.25">
      <c r="A79" s="236">
        <v>3</v>
      </c>
      <c r="B79" s="237"/>
      <c r="C79" s="238"/>
      <c r="D79" s="112" t="s">
        <v>22</v>
      </c>
      <c r="E79" s="88">
        <v>0</v>
      </c>
      <c r="F79" s="104">
        <v>0</v>
      </c>
      <c r="G79" s="104">
        <v>0</v>
      </c>
      <c r="H79" s="104">
        <v>0</v>
      </c>
      <c r="I79" s="104">
        <v>0</v>
      </c>
    </row>
    <row r="80" spans="1:9" x14ac:dyDescent="0.25">
      <c r="A80" s="276">
        <v>32</v>
      </c>
      <c r="B80" s="277"/>
      <c r="C80" s="278"/>
      <c r="D80" s="114" t="s">
        <v>36</v>
      </c>
      <c r="E80" s="91"/>
      <c r="F80" s="77"/>
      <c r="G80" s="100">
        <v>0</v>
      </c>
      <c r="H80" s="100">
        <v>0</v>
      </c>
      <c r="I80" s="100">
        <v>0</v>
      </c>
    </row>
    <row r="81" spans="1:11" s="160" customFormat="1" ht="45" customHeight="1" x14ac:dyDescent="0.25">
      <c r="A81" s="297" t="s">
        <v>320</v>
      </c>
      <c r="B81" s="298"/>
      <c r="C81" s="299"/>
      <c r="D81" s="195" t="s">
        <v>319</v>
      </c>
      <c r="E81" s="196">
        <f>E82+E199+E222</f>
        <v>89744.8</v>
      </c>
      <c r="F81" s="196">
        <f>F82+F199+F222</f>
        <v>91271.7</v>
      </c>
      <c r="G81" s="196">
        <f t="shared" ref="G81:I81" si="31">G82+G199+G222</f>
        <v>113287</v>
      </c>
      <c r="H81" s="196">
        <f t="shared" si="31"/>
        <v>113287</v>
      </c>
      <c r="I81" s="196">
        <f t="shared" si="31"/>
        <v>113287</v>
      </c>
      <c r="J81" s="93" t="e">
        <f>J82+J92+J97+J103+J108+J114+J133+J179+#REF!</f>
        <v>#REF!</v>
      </c>
      <c r="K81" s="41">
        <f>61197-G81</f>
        <v>-52090</v>
      </c>
    </row>
    <row r="82" spans="1:11" ht="45" customHeight="1" x14ac:dyDescent="0.25">
      <c r="A82" s="245" t="s">
        <v>118</v>
      </c>
      <c r="B82" s="246"/>
      <c r="C82" s="247"/>
      <c r="D82" s="115" t="s">
        <v>79</v>
      </c>
      <c r="E82" s="93">
        <f>E83+E93+E98+E104+E109+E115+E134+E168+E180</f>
        <v>69122.91</v>
      </c>
      <c r="F82" s="93">
        <f>F83+F93+F98+F104+F109+F115+F134+F168+F180</f>
        <v>64119.02</v>
      </c>
      <c r="G82" s="93">
        <f t="shared" ref="G82:I82" si="32">G83+G93+G98+G104+G109+G115+G134+G168+G180</f>
        <v>110287</v>
      </c>
      <c r="H82" s="93">
        <f t="shared" si="32"/>
        <v>110287</v>
      </c>
      <c r="I82" s="93">
        <f t="shared" si="32"/>
        <v>110287</v>
      </c>
      <c r="J82" s="93" t="e">
        <f>J83+J93+J98+J104+J109+J115+J134+J180+#REF!</f>
        <v>#REF!</v>
      </c>
      <c r="K82" s="41">
        <f>61197-G82</f>
        <v>-49090</v>
      </c>
    </row>
    <row r="83" spans="1:11" ht="14.25" customHeight="1" x14ac:dyDescent="0.3">
      <c r="A83" s="242" t="s">
        <v>91</v>
      </c>
      <c r="B83" s="243"/>
      <c r="C83" s="244"/>
      <c r="D83" s="111" t="s">
        <v>121</v>
      </c>
      <c r="E83" s="86">
        <f>E85</f>
        <v>705.29</v>
      </c>
      <c r="F83" s="86">
        <f t="shared" ref="F83:G83" si="33">F85</f>
        <v>666</v>
      </c>
      <c r="G83" s="86">
        <f t="shared" si="33"/>
        <v>666</v>
      </c>
      <c r="H83" s="86">
        <f t="shared" ref="H83:I83" si="34">H85</f>
        <v>666</v>
      </c>
      <c r="I83" s="86">
        <f t="shared" si="34"/>
        <v>666</v>
      </c>
      <c r="J83" s="179" t="s">
        <v>295</v>
      </c>
    </row>
    <row r="84" spans="1:11" ht="15" customHeight="1" x14ac:dyDescent="0.25">
      <c r="A84" s="239" t="s">
        <v>122</v>
      </c>
      <c r="B84" s="240"/>
      <c r="C84" s="241"/>
      <c r="D84" s="103" t="s">
        <v>18</v>
      </c>
      <c r="E84" s="87">
        <f>E85</f>
        <v>705.29</v>
      </c>
      <c r="F84" s="87">
        <f t="shared" ref="F84:I84" si="35">F85</f>
        <v>666</v>
      </c>
      <c r="G84" s="87">
        <f t="shared" si="35"/>
        <v>666</v>
      </c>
      <c r="H84" s="87">
        <f t="shared" si="35"/>
        <v>666</v>
      </c>
      <c r="I84" s="87">
        <f t="shared" si="35"/>
        <v>666</v>
      </c>
    </row>
    <row r="85" spans="1:11" x14ac:dyDescent="0.25">
      <c r="A85" s="236">
        <v>3</v>
      </c>
      <c r="B85" s="237"/>
      <c r="C85" s="238"/>
      <c r="D85" s="112" t="s">
        <v>22</v>
      </c>
      <c r="E85" s="88">
        <f>E86</f>
        <v>705.29</v>
      </c>
      <c r="F85" s="88">
        <f t="shared" ref="F85:I85" si="36">F86</f>
        <v>666</v>
      </c>
      <c r="G85" s="88">
        <f t="shared" si="36"/>
        <v>666</v>
      </c>
      <c r="H85" s="88">
        <f t="shared" si="36"/>
        <v>666</v>
      </c>
      <c r="I85" s="88">
        <f t="shared" si="36"/>
        <v>666</v>
      </c>
    </row>
    <row r="86" spans="1:11" x14ac:dyDescent="0.25">
      <c r="A86" s="233">
        <v>32</v>
      </c>
      <c r="B86" s="234"/>
      <c r="C86" s="235"/>
      <c r="D86" s="116" t="s">
        <v>36</v>
      </c>
      <c r="E86" s="89">
        <f>SUM(E87:E92)</f>
        <v>705.29</v>
      </c>
      <c r="F86" s="101">
        <f t="shared" ref="F86:G86" si="37">SUM(F87:F92)</f>
        <v>666</v>
      </c>
      <c r="G86" s="89">
        <f t="shared" si="37"/>
        <v>666</v>
      </c>
      <c r="H86" s="89">
        <f t="shared" ref="H86:I86" si="38">SUM(H87:H92)</f>
        <v>666</v>
      </c>
      <c r="I86" s="89">
        <f t="shared" si="38"/>
        <v>666</v>
      </c>
    </row>
    <row r="87" spans="1:11" hidden="1" x14ac:dyDescent="0.25">
      <c r="A87" s="230">
        <v>3211</v>
      </c>
      <c r="B87" s="231"/>
      <c r="C87" s="232"/>
      <c r="D87" s="114" t="s">
        <v>57</v>
      </c>
      <c r="E87" s="91">
        <v>71.5</v>
      </c>
      <c r="F87" s="100">
        <v>100</v>
      </c>
      <c r="G87" s="100">
        <v>100</v>
      </c>
      <c r="H87" s="100">
        <v>100</v>
      </c>
      <c r="I87" s="100">
        <v>100</v>
      </c>
    </row>
    <row r="88" spans="1:11" hidden="1" x14ac:dyDescent="0.25">
      <c r="A88" s="230">
        <v>3213</v>
      </c>
      <c r="B88" s="231">
        <v>3213</v>
      </c>
      <c r="C88" s="232">
        <v>3213</v>
      </c>
      <c r="D88" s="114" t="s">
        <v>58</v>
      </c>
      <c r="E88" s="91"/>
      <c r="F88" s="100">
        <v>100</v>
      </c>
      <c r="G88" s="100">
        <v>100</v>
      </c>
      <c r="H88" s="100">
        <v>100</v>
      </c>
      <c r="I88" s="100">
        <v>100</v>
      </c>
    </row>
    <row r="89" spans="1:11" hidden="1" x14ac:dyDescent="0.25">
      <c r="A89" s="230">
        <v>3221</v>
      </c>
      <c r="B89" s="231">
        <v>3221</v>
      </c>
      <c r="C89" s="232">
        <v>3221</v>
      </c>
      <c r="D89" s="114" t="s">
        <v>59</v>
      </c>
      <c r="E89" s="91"/>
      <c r="F89" s="100">
        <v>50</v>
      </c>
      <c r="G89" s="100">
        <v>50</v>
      </c>
      <c r="H89" s="100">
        <v>50</v>
      </c>
      <c r="I89" s="100">
        <v>50</v>
      </c>
    </row>
    <row r="90" spans="1:11" s="160" customFormat="1" hidden="1" x14ac:dyDescent="0.25">
      <c r="A90" s="230" t="s">
        <v>199</v>
      </c>
      <c r="B90" s="231">
        <v>3221</v>
      </c>
      <c r="C90" s="232">
        <v>3221</v>
      </c>
      <c r="D90" s="114" t="s">
        <v>68</v>
      </c>
      <c r="E90" s="91">
        <v>134.38</v>
      </c>
      <c r="F90" s="100">
        <v>0</v>
      </c>
      <c r="G90" s="77">
        <v>0</v>
      </c>
      <c r="H90" s="77">
        <v>0</v>
      </c>
      <c r="I90" s="77">
        <v>0</v>
      </c>
    </row>
    <row r="91" spans="1:11" hidden="1" x14ac:dyDescent="0.25">
      <c r="A91" s="230" t="s">
        <v>171</v>
      </c>
      <c r="B91" s="231">
        <v>3223</v>
      </c>
      <c r="C91" s="232">
        <v>3223</v>
      </c>
      <c r="D91" s="117" t="s">
        <v>71</v>
      </c>
      <c r="E91" s="91">
        <v>499.41</v>
      </c>
      <c r="F91" s="100">
        <v>50</v>
      </c>
      <c r="G91" s="100">
        <v>50</v>
      </c>
      <c r="H91" s="100">
        <v>50</v>
      </c>
      <c r="I91" s="100">
        <v>50</v>
      </c>
    </row>
    <row r="92" spans="1:11" hidden="1" x14ac:dyDescent="0.25">
      <c r="A92" s="230" t="s">
        <v>173</v>
      </c>
      <c r="B92" s="231">
        <v>3213</v>
      </c>
      <c r="C92" s="232">
        <v>3213</v>
      </c>
      <c r="D92" s="114" t="s">
        <v>82</v>
      </c>
      <c r="E92" s="91">
        <v>0</v>
      </c>
      <c r="F92" s="100">
        <v>366</v>
      </c>
      <c r="G92" s="100">
        <v>366</v>
      </c>
      <c r="H92" s="100">
        <v>366</v>
      </c>
      <c r="I92" s="100">
        <v>366</v>
      </c>
    </row>
    <row r="93" spans="1:11" ht="27" customHeight="1" x14ac:dyDescent="0.3">
      <c r="A93" s="242" t="s">
        <v>256</v>
      </c>
      <c r="B93" s="243"/>
      <c r="C93" s="244"/>
      <c r="D93" s="111" t="s">
        <v>257</v>
      </c>
      <c r="E93" s="86">
        <f>E95</f>
        <v>100</v>
      </c>
      <c r="F93" s="86">
        <f t="shared" ref="F93:G93" si="39">F95</f>
        <v>0</v>
      </c>
      <c r="G93" s="86">
        <f t="shared" si="39"/>
        <v>0</v>
      </c>
      <c r="H93" s="86">
        <f t="shared" ref="H93:I93" si="40">H95</f>
        <v>0</v>
      </c>
      <c r="I93" s="86">
        <f t="shared" si="40"/>
        <v>0</v>
      </c>
      <c r="J93" s="178" t="s">
        <v>293</v>
      </c>
    </row>
    <row r="94" spans="1:11" ht="15" customHeight="1" x14ac:dyDescent="0.25">
      <c r="A94" s="239" t="s">
        <v>122</v>
      </c>
      <c r="B94" s="240"/>
      <c r="C94" s="241"/>
      <c r="D94" s="103" t="s">
        <v>18</v>
      </c>
      <c r="E94" s="87">
        <f>E95</f>
        <v>100</v>
      </c>
      <c r="F94" s="87">
        <f t="shared" ref="F94:I95" si="41">F95</f>
        <v>0</v>
      </c>
      <c r="G94" s="87">
        <f t="shared" si="41"/>
        <v>0</v>
      </c>
      <c r="H94" s="87">
        <f t="shared" si="41"/>
        <v>0</v>
      </c>
      <c r="I94" s="87">
        <f t="shared" si="41"/>
        <v>0</v>
      </c>
    </row>
    <row r="95" spans="1:11" x14ac:dyDescent="0.25">
      <c r="A95" s="236">
        <v>3</v>
      </c>
      <c r="B95" s="237"/>
      <c r="C95" s="238"/>
      <c r="D95" s="126" t="s">
        <v>22</v>
      </c>
      <c r="E95" s="88">
        <f>E96</f>
        <v>100</v>
      </c>
      <c r="F95" s="88">
        <f t="shared" si="41"/>
        <v>0</v>
      </c>
      <c r="G95" s="88">
        <f t="shared" si="41"/>
        <v>0</v>
      </c>
      <c r="H95" s="88">
        <f t="shared" si="41"/>
        <v>0</v>
      </c>
      <c r="I95" s="88">
        <f t="shared" si="41"/>
        <v>0</v>
      </c>
    </row>
    <row r="96" spans="1:11" x14ac:dyDescent="0.25">
      <c r="A96" s="233">
        <v>32</v>
      </c>
      <c r="B96" s="234"/>
      <c r="C96" s="235"/>
      <c r="D96" s="116" t="s">
        <v>36</v>
      </c>
      <c r="E96" s="89">
        <f>SUM(E97:E97)</f>
        <v>100</v>
      </c>
      <c r="F96" s="101">
        <f>SUM(F97:F97)</f>
        <v>0</v>
      </c>
      <c r="G96" s="89">
        <f>SUM(G97:G97)</f>
        <v>0</v>
      </c>
      <c r="H96" s="89">
        <f>SUM(H97:H97)</f>
        <v>0</v>
      </c>
      <c r="I96" s="89">
        <f>SUM(I97:I97)</f>
        <v>0</v>
      </c>
    </row>
    <row r="97" spans="1:10" hidden="1" x14ac:dyDescent="0.25">
      <c r="A97" s="230" t="s">
        <v>199</v>
      </c>
      <c r="B97" s="231"/>
      <c r="C97" s="232"/>
      <c r="D97" s="114" t="s">
        <v>68</v>
      </c>
      <c r="E97" s="91">
        <v>100</v>
      </c>
      <c r="F97" s="100">
        <v>0</v>
      </c>
      <c r="G97" s="100">
        <v>0</v>
      </c>
      <c r="H97" s="100">
        <v>0</v>
      </c>
      <c r="I97" s="100">
        <v>0</v>
      </c>
    </row>
    <row r="98" spans="1:10" ht="14.25" customHeight="1" x14ac:dyDescent="0.3">
      <c r="A98" s="242" t="s">
        <v>80</v>
      </c>
      <c r="B98" s="243"/>
      <c r="C98" s="244"/>
      <c r="D98" s="111" t="s">
        <v>124</v>
      </c>
      <c r="E98" s="86">
        <f>E99</f>
        <v>0</v>
      </c>
      <c r="F98" s="86">
        <f t="shared" ref="F98:I98" si="42">F99</f>
        <v>0</v>
      </c>
      <c r="G98" s="86">
        <f t="shared" si="42"/>
        <v>250</v>
      </c>
      <c r="H98" s="86">
        <f t="shared" si="42"/>
        <v>250</v>
      </c>
      <c r="I98" s="86">
        <f t="shared" si="42"/>
        <v>250</v>
      </c>
      <c r="J98" s="178" t="s">
        <v>293</v>
      </c>
    </row>
    <row r="99" spans="1:10" ht="15" customHeight="1" x14ac:dyDescent="0.25">
      <c r="A99" s="239" t="s">
        <v>122</v>
      </c>
      <c r="B99" s="240"/>
      <c r="C99" s="241"/>
      <c r="D99" s="103" t="s">
        <v>18</v>
      </c>
      <c r="E99" s="87">
        <f>E100</f>
        <v>0</v>
      </c>
      <c r="F99" s="87">
        <f t="shared" ref="F99:I99" si="43">F100</f>
        <v>0</v>
      </c>
      <c r="G99" s="87">
        <f t="shared" si="43"/>
        <v>250</v>
      </c>
      <c r="H99" s="87">
        <f t="shared" si="43"/>
        <v>250</v>
      </c>
      <c r="I99" s="87">
        <f t="shared" si="43"/>
        <v>250</v>
      </c>
    </row>
    <row r="100" spans="1:10" x14ac:dyDescent="0.25">
      <c r="A100" s="236">
        <v>3</v>
      </c>
      <c r="B100" s="237"/>
      <c r="C100" s="238"/>
      <c r="D100" s="112" t="s">
        <v>22</v>
      </c>
      <c r="E100" s="88">
        <f>E101</f>
        <v>0</v>
      </c>
      <c r="F100" s="88">
        <f t="shared" ref="F100:I100" si="44">F101</f>
        <v>0</v>
      </c>
      <c r="G100" s="88">
        <f t="shared" si="44"/>
        <v>250</v>
      </c>
      <c r="H100" s="88">
        <f t="shared" si="44"/>
        <v>250</v>
      </c>
      <c r="I100" s="88">
        <f t="shared" si="44"/>
        <v>250</v>
      </c>
    </row>
    <row r="101" spans="1:10" x14ac:dyDescent="0.25">
      <c r="A101" s="233">
        <v>32</v>
      </c>
      <c r="B101" s="234"/>
      <c r="C101" s="235"/>
      <c r="D101" s="116" t="s">
        <v>36</v>
      </c>
      <c r="E101" s="89">
        <f>SUM(E102:E103)</f>
        <v>0</v>
      </c>
      <c r="F101" s="89">
        <f t="shared" ref="F101:G101" si="45">SUM(F102:F103)</f>
        <v>0</v>
      </c>
      <c r="G101" s="89">
        <f t="shared" si="45"/>
        <v>250</v>
      </c>
      <c r="H101" s="89">
        <f t="shared" ref="H101:I101" si="46">SUM(H102:H103)</f>
        <v>250</v>
      </c>
      <c r="I101" s="89">
        <f t="shared" si="46"/>
        <v>250</v>
      </c>
    </row>
    <row r="102" spans="1:10" hidden="1" x14ac:dyDescent="0.25">
      <c r="A102" s="230" t="s">
        <v>172</v>
      </c>
      <c r="B102" s="231"/>
      <c r="C102" s="232"/>
      <c r="D102" s="114" t="s">
        <v>81</v>
      </c>
      <c r="E102" s="91">
        <v>0</v>
      </c>
      <c r="F102" s="100">
        <v>0</v>
      </c>
      <c r="G102" s="100">
        <v>50</v>
      </c>
      <c r="H102" s="100">
        <v>50</v>
      </c>
      <c r="I102" s="100">
        <v>50</v>
      </c>
    </row>
    <row r="103" spans="1:10" hidden="1" x14ac:dyDescent="0.25">
      <c r="A103" s="230" t="s">
        <v>173</v>
      </c>
      <c r="B103" s="231">
        <v>3213</v>
      </c>
      <c r="C103" s="232">
        <v>3213</v>
      </c>
      <c r="D103" s="114" t="s">
        <v>82</v>
      </c>
      <c r="E103" s="91">
        <v>0</v>
      </c>
      <c r="F103" s="100">
        <v>0</v>
      </c>
      <c r="G103" s="100">
        <v>200</v>
      </c>
      <c r="H103" s="100">
        <v>200</v>
      </c>
      <c r="I103" s="100">
        <v>200</v>
      </c>
    </row>
    <row r="104" spans="1:10" ht="14.25" customHeight="1" x14ac:dyDescent="0.3">
      <c r="A104" s="242" t="s">
        <v>83</v>
      </c>
      <c r="B104" s="243"/>
      <c r="C104" s="244"/>
      <c r="D104" s="111" t="s">
        <v>125</v>
      </c>
      <c r="E104" s="86">
        <f>E105</f>
        <v>412.25</v>
      </c>
      <c r="F104" s="102">
        <f>F105</f>
        <v>720</v>
      </c>
      <c r="G104" s="86">
        <f t="shared" ref="G104:I104" si="47">G105</f>
        <v>1720</v>
      </c>
      <c r="H104" s="86">
        <f t="shared" si="47"/>
        <v>1720</v>
      </c>
      <c r="I104" s="86">
        <f t="shared" si="47"/>
        <v>1720</v>
      </c>
      <c r="J104" s="178" t="s">
        <v>293</v>
      </c>
    </row>
    <row r="105" spans="1:10" ht="15" customHeight="1" x14ac:dyDescent="0.25">
      <c r="A105" s="239" t="s">
        <v>122</v>
      </c>
      <c r="B105" s="240"/>
      <c r="C105" s="241"/>
      <c r="D105" s="103" t="s">
        <v>18</v>
      </c>
      <c r="E105" s="87">
        <f>E106</f>
        <v>412.25</v>
      </c>
      <c r="F105" s="103">
        <f t="shared" ref="F105:I105" si="48">F106</f>
        <v>720</v>
      </c>
      <c r="G105" s="87">
        <f t="shared" si="48"/>
        <v>1720</v>
      </c>
      <c r="H105" s="87">
        <f t="shared" si="48"/>
        <v>1720</v>
      </c>
      <c r="I105" s="87">
        <f t="shared" si="48"/>
        <v>1720</v>
      </c>
    </row>
    <row r="106" spans="1:10" x14ac:dyDescent="0.25">
      <c r="A106" s="236">
        <v>3</v>
      </c>
      <c r="B106" s="237"/>
      <c r="C106" s="238"/>
      <c r="D106" s="112" t="s">
        <v>22</v>
      </c>
      <c r="E106" s="88">
        <f>E107</f>
        <v>412.25</v>
      </c>
      <c r="F106" s="104">
        <f t="shared" ref="F106:I107" si="49">F107</f>
        <v>720</v>
      </c>
      <c r="G106" s="88">
        <f t="shared" si="49"/>
        <v>1720</v>
      </c>
      <c r="H106" s="88">
        <f t="shared" si="49"/>
        <v>1720</v>
      </c>
      <c r="I106" s="88">
        <f t="shared" si="49"/>
        <v>1720</v>
      </c>
    </row>
    <row r="107" spans="1:10" x14ac:dyDescent="0.25">
      <c r="A107" s="233">
        <v>32</v>
      </c>
      <c r="B107" s="234"/>
      <c r="C107" s="235"/>
      <c r="D107" s="116" t="s">
        <v>36</v>
      </c>
      <c r="E107" s="89">
        <f>E108</f>
        <v>412.25</v>
      </c>
      <c r="F107" s="89">
        <f t="shared" si="49"/>
        <v>720</v>
      </c>
      <c r="G107" s="89">
        <f t="shared" si="49"/>
        <v>1720</v>
      </c>
      <c r="H107" s="89">
        <f t="shared" si="49"/>
        <v>1720</v>
      </c>
      <c r="I107" s="89">
        <f t="shared" si="49"/>
        <v>1720</v>
      </c>
    </row>
    <row r="108" spans="1:10" hidden="1" x14ac:dyDescent="0.25">
      <c r="A108" s="230" t="s">
        <v>173</v>
      </c>
      <c r="B108" s="231"/>
      <c r="C108" s="232"/>
      <c r="D108" s="117" t="s">
        <v>82</v>
      </c>
      <c r="E108" s="91">
        <v>412.25</v>
      </c>
      <c r="F108" s="100">
        <v>720</v>
      </c>
      <c r="G108" s="100">
        <v>1720</v>
      </c>
      <c r="H108" s="100">
        <v>1720</v>
      </c>
      <c r="I108" s="100">
        <v>1720</v>
      </c>
    </row>
    <row r="109" spans="1:10" ht="14.25" customHeight="1" x14ac:dyDescent="0.3">
      <c r="A109" s="242" t="s">
        <v>128</v>
      </c>
      <c r="B109" s="243"/>
      <c r="C109" s="244"/>
      <c r="D109" s="111" t="s">
        <v>127</v>
      </c>
      <c r="E109" s="86">
        <f>E110</f>
        <v>531</v>
      </c>
      <c r="F109" s="86">
        <f t="shared" ref="F109:I109" si="50">F110</f>
        <v>531</v>
      </c>
      <c r="G109" s="86">
        <f t="shared" si="50"/>
        <v>531</v>
      </c>
      <c r="H109" s="86">
        <f t="shared" si="50"/>
        <v>531</v>
      </c>
      <c r="I109" s="86">
        <f t="shared" si="50"/>
        <v>531</v>
      </c>
      <c r="J109" s="178" t="s">
        <v>293</v>
      </c>
    </row>
    <row r="110" spans="1:10" ht="15" customHeight="1" x14ac:dyDescent="0.25">
      <c r="A110" s="239" t="s">
        <v>122</v>
      </c>
      <c r="B110" s="240"/>
      <c r="C110" s="241"/>
      <c r="D110" s="103" t="s">
        <v>18</v>
      </c>
      <c r="E110" s="87">
        <f>E111</f>
        <v>531</v>
      </c>
      <c r="F110" s="87">
        <f t="shared" ref="F110:I111" si="51">F111</f>
        <v>531</v>
      </c>
      <c r="G110" s="87">
        <f t="shared" si="51"/>
        <v>531</v>
      </c>
      <c r="H110" s="87">
        <f t="shared" si="51"/>
        <v>531</v>
      </c>
      <c r="I110" s="87">
        <f t="shared" si="51"/>
        <v>531</v>
      </c>
    </row>
    <row r="111" spans="1:10" x14ac:dyDescent="0.25">
      <c r="A111" s="236">
        <v>3</v>
      </c>
      <c r="B111" s="237"/>
      <c r="C111" s="238"/>
      <c r="D111" s="112" t="s">
        <v>22</v>
      </c>
      <c r="E111" s="88">
        <f>E112</f>
        <v>531</v>
      </c>
      <c r="F111" s="88">
        <f t="shared" si="51"/>
        <v>531</v>
      </c>
      <c r="G111" s="88">
        <f t="shared" si="51"/>
        <v>531</v>
      </c>
      <c r="H111" s="88">
        <f t="shared" si="51"/>
        <v>531</v>
      </c>
      <c r="I111" s="88">
        <f t="shared" si="51"/>
        <v>531</v>
      </c>
    </row>
    <row r="112" spans="1:10" x14ac:dyDescent="0.25">
      <c r="A112" s="233">
        <v>32</v>
      </c>
      <c r="B112" s="234"/>
      <c r="C112" s="235"/>
      <c r="D112" s="116" t="s">
        <v>36</v>
      </c>
      <c r="E112" s="89">
        <f>SUM(E113:E114)</f>
        <v>531</v>
      </c>
      <c r="F112" s="89">
        <f>SUM(F113:F114)</f>
        <v>531</v>
      </c>
      <c r="G112" s="89">
        <f>SUM(G113:G114)</f>
        <v>531</v>
      </c>
      <c r="H112" s="89">
        <f>SUM(H113:H114)</f>
        <v>531</v>
      </c>
      <c r="I112" s="89">
        <f>SUM(I113:I114)</f>
        <v>531</v>
      </c>
    </row>
    <row r="113" spans="1:10" hidden="1" x14ac:dyDescent="0.25">
      <c r="A113" s="230" t="s">
        <v>199</v>
      </c>
      <c r="B113" s="231">
        <v>3238</v>
      </c>
      <c r="C113" s="232">
        <v>3238</v>
      </c>
      <c r="D113" s="114" t="s">
        <v>68</v>
      </c>
      <c r="E113" s="91">
        <v>0</v>
      </c>
      <c r="F113" s="100">
        <v>531</v>
      </c>
      <c r="G113" s="100">
        <v>531</v>
      </c>
      <c r="H113" s="100">
        <v>531</v>
      </c>
      <c r="I113" s="100">
        <v>531</v>
      </c>
    </row>
    <row r="114" spans="1:10" hidden="1" x14ac:dyDescent="0.25">
      <c r="A114" s="230">
        <v>3238</v>
      </c>
      <c r="B114" s="231">
        <v>3238</v>
      </c>
      <c r="C114" s="232">
        <v>3238</v>
      </c>
      <c r="D114" s="114" t="s">
        <v>69</v>
      </c>
      <c r="E114" s="91">
        <v>531</v>
      </c>
      <c r="F114" s="100">
        <v>0</v>
      </c>
      <c r="G114" s="100">
        <v>0</v>
      </c>
      <c r="H114" s="100">
        <v>0</v>
      </c>
      <c r="I114" s="100">
        <v>0</v>
      </c>
    </row>
    <row r="115" spans="1:10" ht="14.25" customHeight="1" x14ac:dyDescent="0.3">
      <c r="A115" s="242" t="s">
        <v>218</v>
      </c>
      <c r="B115" s="243"/>
      <c r="C115" s="244"/>
      <c r="D115" s="111" t="s">
        <v>217</v>
      </c>
      <c r="E115" s="86">
        <f>E116+E125</f>
        <v>46510.02</v>
      </c>
      <c r="F115" s="86">
        <f t="shared" ref="F115" si="52">F116+F125</f>
        <v>0</v>
      </c>
      <c r="G115" s="86">
        <f>G116+G125</f>
        <v>0</v>
      </c>
      <c r="H115" s="86">
        <f>H116+H125</f>
        <v>0</v>
      </c>
      <c r="I115" s="86">
        <f>I116+I125</f>
        <v>0</v>
      </c>
      <c r="J115" s="178" t="s">
        <v>293</v>
      </c>
    </row>
    <row r="116" spans="1:10" ht="15" customHeight="1" x14ac:dyDescent="0.25">
      <c r="A116" s="239" t="s">
        <v>122</v>
      </c>
      <c r="B116" s="240"/>
      <c r="C116" s="241"/>
      <c r="D116" s="103" t="s">
        <v>18</v>
      </c>
      <c r="E116" s="87">
        <f>E117</f>
        <v>6976.52</v>
      </c>
      <c r="F116" s="87">
        <f t="shared" ref="F116:I116" si="53">F117</f>
        <v>0</v>
      </c>
      <c r="G116" s="87">
        <f t="shared" si="53"/>
        <v>0</v>
      </c>
      <c r="H116" s="87">
        <f t="shared" si="53"/>
        <v>0</v>
      </c>
      <c r="I116" s="87">
        <f t="shared" si="53"/>
        <v>0</v>
      </c>
    </row>
    <row r="117" spans="1:10" x14ac:dyDescent="0.25">
      <c r="A117" s="236">
        <v>3</v>
      </c>
      <c r="B117" s="237"/>
      <c r="C117" s="238"/>
      <c r="D117" s="112" t="s">
        <v>22</v>
      </c>
      <c r="E117" s="88">
        <f>E118+E122</f>
        <v>6976.52</v>
      </c>
      <c r="F117" s="88">
        <f t="shared" ref="F117:G117" si="54">F118+F122</f>
        <v>0</v>
      </c>
      <c r="G117" s="88">
        <f t="shared" si="54"/>
        <v>0</v>
      </c>
      <c r="H117" s="88">
        <f t="shared" ref="H117:I117" si="55">H118+H122</f>
        <v>0</v>
      </c>
      <c r="I117" s="88">
        <f t="shared" si="55"/>
        <v>0</v>
      </c>
    </row>
    <row r="118" spans="1:10" x14ac:dyDescent="0.25">
      <c r="A118" s="233">
        <v>31</v>
      </c>
      <c r="B118" s="234"/>
      <c r="C118" s="235"/>
      <c r="D118" s="116" t="s">
        <v>23</v>
      </c>
      <c r="E118" s="89">
        <f>SUM(E119:E121)</f>
        <v>6614.91</v>
      </c>
      <c r="F118" s="89">
        <f t="shared" ref="F118" si="56">SUM(F119:F121)</f>
        <v>0</v>
      </c>
      <c r="G118" s="89">
        <f>SUM(G119:G121)</f>
        <v>0</v>
      </c>
      <c r="H118" s="89">
        <f>SUM(H119:H121)</f>
        <v>0</v>
      </c>
      <c r="I118" s="89">
        <f>SUM(I119:I121)</f>
        <v>0</v>
      </c>
    </row>
    <row r="119" spans="1:10" hidden="1" x14ac:dyDescent="0.25">
      <c r="A119" s="230" t="s">
        <v>174</v>
      </c>
      <c r="B119" s="231"/>
      <c r="C119" s="232"/>
      <c r="D119" s="117" t="s">
        <v>85</v>
      </c>
      <c r="E119" s="91">
        <v>5209.17</v>
      </c>
      <c r="F119" s="100">
        <v>0</v>
      </c>
      <c r="G119" s="105">
        <v>0</v>
      </c>
      <c r="H119" s="105">
        <v>0</v>
      </c>
      <c r="I119" s="105">
        <v>0</v>
      </c>
    </row>
    <row r="120" spans="1:10" hidden="1" x14ac:dyDescent="0.25">
      <c r="A120" s="230" t="s">
        <v>175</v>
      </c>
      <c r="B120" s="231"/>
      <c r="C120" s="232"/>
      <c r="D120" s="117" t="s">
        <v>86</v>
      </c>
      <c r="E120" s="91">
        <v>546.22</v>
      </c>
      <c r="F120" s="100">
        <v>0</v>
      </c>
      <c r="G120" s="105">
        <v>0</v>
      </c>
      <c r="H120" s="105">
        <v>0</v>
      </c>
      <c r="I120" s="105">
        <v>0</v>
      </c>
    </row>
    <row r="121" spans="1:10" hidden="1" x14ac:dyDescent="0.25">
      <c r="A121" s="230" t="s">
        <v>176</v>
      </c>
      <c r="B121" s="231"/>
      <c r="C121" s="232"/>
      <c r="D121" s="117" t="s">
        <v>87</v>
      </c>
      <c r="E121" s="91">
        <v>859.52</v>
      </c>
      <c r="F121" s="100">
        <v>0</v>
      </c>
      <c r="G121" s="105">
        <v>0</v>
      </c>
      <c r="H121" s="105">
        <v>0</v>
      </c>
      <c r="I121" s="105">
        <v>0</v>
      </c>
    </row>
    <row r="122" spans="1:10" x14ac:dyDescent="0.25">
      <c r="A122" s="233">
        <v>32</v>
      </c>
      <c r="B122" s="234"/>
      <c r="C122" s="235"/>
      <c r="D122" s="116" t="s">
        <v>36</v>
      </c>
      <c r="E122" s="89">
        <f>SUM(E123:E124)</f>
        <v>361.61</v>
      </c>
      <c r="F122" s="101">
        <f t="shared" ref="F122:G122" si="57">SUM(F123:F124)</f>
        <v>0</v>
      </c>
      <c r="G122" s="89">
        <f t="shared" si="57"/>
        <v>0</v>
      </c>
      <c r="H122" s="89">
        <f t="shared" ref="H122:I122" si="58">SUM(H123:H124)</f>
        <v>0</v>
      </c>
      <c r="I122" s="89">
        <f t="shared" si="58"/>
        <v>0</v>
      </c>
    </row>
    <row r="123" spans="1:10" hidden="1" x14ac:dyDescent="0.25">
      <c r="A123" s="230" t="s">
        <v>177</v>
      </c>
      <c r="B123" s="231"/>
      <c r="C123" s="232"/>
      <c r="D123" s="117" t="s">
        <v>57</v>
      </c>
      <c r="E123" s="91">
        <v>63</v>
      </c>
      <c r="F123" s="100">
        <v>0</v>
      </c>
      <c r="G123" s="105">
        <v>0</v>
      </c>
      <c r="H123" s="105">
        <v>0</v>
      </c>
      <c r="I123" s="105">
        <v>0</v>
      </c>
    </row>
    <row r="124" spans="1:10" hidden="1" x14ac:dyDescent="0.25">
      <c r="A124" s="230" t="s">
        <v>178</v>
      </c>
      <c r="B124" s="231"/>
      <c r="C124" s="232"/>
      <c r="D124" s="117" t="s">
        <v>88</v>
      </c>
      <c r="E124" s="91">
        <v>298.61</v>
      </c>
      <c r="F124" s="100">
        <v>0</v>
      </c>
      <c r="G124" s="105">
        <v>0</v>
      </c>
      <c r="H124" s="105">
        <v>0</v>
      </c>
      <c r="I124" s="105">
        <v>0</v>
      </c>
    </row>
    <row r="125" spans="1:10" ht="15" customHeight="1" x14ac:dyDescent="0.25">
      <c r="A125" s="239" t="s">
        <v>227</v>
      </c>
      <c r="B125" s="240"/>
      <c r="C125" s="241"/>
      <c r="D125" s="103" t="s">
        <v>126</v>
      </c>
      <c r="E125" s="87">
        <f>E126</f>
        <v>39533.5</v>
      </c>
      <c r="F125" s="87">
        <f t="shared" ref="F125:I125" si="59">F126</f>
        <v>0</v>
      </c>
      <c r="G125" s="87">
        <f t="shared" si="59"/>
        <v>0</v>
      </c>
      <c r="H125" s="87">
        <f t="shared" si="59"/>
        <v>0</v>
      </c>
      <c r="I125" s="87">
        <f t="shared" si="59"/>
        <v>0</v>
      </c>
    </row>
    <row r="126" spans="1:10" x14ac:dyDescent="0.25">
      <c r="A126" s="236">
        <v>3</v>
      </c>
      <c r="B126" s="237"/>
      <c r="C126" s="238"/>
      <c r="D126" s="112" t="s">
        <v>22</v>
      </c>
      <c r="E126" s="88">
        <f>E127+E131</f>
        <v>39533.5</v>
      </c>
      <c r="F126" s="88">
        <f t="shared" ref="F126:G126" si="60">F127+F131</f>
        <v>0</v>
      </c>
      <c r="G126" s="88">
        <f t="shared" si="60"/>
        <v>0</v>
      </c>
      <c r="H126" s="88">
        <f t="shared" ref="H126:I126" si="61">H127+H131</f>
        <v>0</v>
      </c>
      <c r="I126" s="88">
        <f t="shared" si="61"/>
        <v>0</v>
      </c>
    </row>
    <row r="127" spans="1:10" x14ac:dyDescent="0.25">
      <c r="A127" s="233">
        <v>31</v>
      </c>
      <c r="B127" s="234"/>
      <c r="C127" s="235"/>
      <c r="D127" s="116" t="s">
        <v>23</v>
      </c>
      <c r="E127" s="89">
        <f>SUM(E128:E130)</f>
        <v>37484.39</v>
      </c>
      <c r="F127" s="89">
        <f t="shared" ref="F127:G127" si="62">SUM(F128:F130)</f>
        <v>0</v>
      </c>
      <c r="G127" s="89">
        <f t="shared" si="62"/>
        <v>0</v>
      </c>
      <c r="H127" s="89">
        <f t="shared" ref="H127:I127" si="63">SUM(H128:H130)</f>
        <v>0</v>
      </c>
      <c r="I127" s="89">
        <f t="shared" si="63"/>
        <v>0</v>
      </c>
    </row>
    <row r="128" spans="1:10" hidden="1" x14ac:dyDescent="0.25">
      <c r="A128" s="230" t="s">
        <v>174</v>
      </c>
      <c r="B128" s="231"/>
      <c r="C128" s="232"/>
      <c r="D128" s="117" t="s">
        <v>85</v>
      </c>
      <c r="E128" s="91">
        <v>29518.57</v>
      </c>
      <c r="F128" s="105">
        <v>0</v>
      </c>
      <c r="G128" s="105">
        <v>0</v>
      </c>
      <c r="H128" s="105">
        <v>0</v>
      </c>
      <c r="I128" s="105">
        <v>0</v>
      </c>
    </row>
    <row r="129" spans="1:10" hidden="1" x14ac:dyDescent="0.25">
      <c r="A129" s="230" t="s">
        <v>175</v>
      </c>
      <c r="B129" s="231"/>
      <c r="C129" s="232"/>
      <c r="D129" s="117" t="s">
        <v>86</v>
      </c>
      <c r="E129" s="91">
        <v>3095.22</v>
      </c>
      <c r="F129" s="105">
        <v>0</v>
      </c>
      <c r="G129" s="105">
        <v>0</v>
      </c>
      <c r="H129" s="105">
        <v>0</v>
      </c>
      <c r="I129" s="105">
        <v>0</v>
      </c>
    </row>
    <row r="130" spans="1:10" hidden="1" x14ac:dyDescent="0.25">
      <c r="A130" s="230" t="s">
        <v>176</v>
      </c>
      <c r="B130" s="231"/>
      <c r="C130" s="232"/>
      <c r="D130" s="117" t="s">
        <v>87</v>
      </c>
      <c r="E130" s="91">
        <v>4870.6000000000004</v>
      </c>
      <c r="F130" s="105">
        <v>0</v>
      </c>
      <c r="G130" s="105">
        <v>0</v>
      </c>
      <c r="H130" s="105">
        <v>0</v>
      </c>
      <c r="I130" s="105">
        <v>0</v>
      </c>
    </row>
    <row r="131" spans="1:10" x14ac:dyDescent="0.25">
      <c r="A131" s="233">
        <v>32</v>
      </c>
      <c r="B131" s="234"/>
      <c r="C131" s="235"/>
      <c r="D131" s="116" t="s">
        <v>36</v>
      </c>
      <c r="E131" s="89">
        <f>SUM(E132:E133)</f>
        <v>2049.11</v>
      </c>
      <c r="F131" s="101">
        <f t="shared" ref="F131:G131" si="64">SUM(F132:F133)</f>
        <v>0</v>
      </c>
      <c r="G131" s="89">
        <f t="shared" si="64"/>
        <v>0</v>
      </c>
      <c r="H131" s="89">
        <f t="shared" ref="H131:I131" si="65">SUM(H132:H133)</f>
        <v>0</v>
      </c>
      <c r="I131" s="89">
        <f t="shared" si="65"/>
        <v>0</v>
      </c>
    </row>
    <row r="132" spans="1:10" hidden="1" x14ac:dyDescent="0.25">
      <c r="A132" s="230" t="s">
        <v>177</v>
      </c>
      <c r="B132" s="231"/>
      <c r="C132" s="232"/>
      <c r="D132" s="117" t="s">
        <v>57</v>
      </c>
      <c r="E132" s="91">
        <v>357</v>
      </c>
      <c r="F132" s="100">
        <v>0</v>
      </c>
      <c r="G132" s="105">
        <v>0</v>
      </c>
      <c r="H132" s="105">
        <v>0</v>
      </c>
      <c r="I132" s="105">
        <v>0</v>
      </c>
    </row>
    <row r="133" spans="1:10" hidden="1" x14ac:dyDescent="0.25">
      <c r="A133" s="230" t="s">
        <v>178</v>
      </c>
      <c r="B133" s="231"/>
      <c r="C133" s="232"/>
      <c r="D133" s="117" t="s">
        <v>88</v>
      </c>
      <c r="E133" s="91">
        <v>1692.11</v>
      </c>
      <c r="F133" s="100">
        <v>0</v>
      </c>
      <c r="G133" s="105">
        <v>0</v>
      </c>
      <c r="H133" s="105">
        <v>0</v>
      </c>
      <c r="I133" s="105">
        <v>0</v>
      </c>
    </row>
    <row r="134" spans="1:10" ht="14.25" customHeight="1" x14ac:dyDescent="0.3">
      <c r="A134" s="242" t="s">
        <v>244</v>
      </c>
      <c r="B134" s="243"/>
      <c r="C134" s="244"/>
      <c r="D134" s="111" t="s">
        <v>220</v>
      </c>
      <c r="E134" s="86">
        <f t="shared" ref="E134" si="66">E135+E146+E157</f>
        <v>20864.349999999999</v>
      </c>
      <c r="F134" s="86">
        <f>F135+F146+F157</f>
        <v>57502.02</v>
      </c>
      <c r="G134" s="86">
        <f>G135+G146+G157</f>
        <v>107120</v>
      </c>
      <c r="H134" s="86">
        <f>H135+H146+H157</f>
        <v>107120</v>
      </c>
      <c r="I134" s="86">
        <f>I135+I146+I157</f>
        <v>107120</v>
      </c>
      <c r="J134" s="178" t="s">
        <v>293</v>
      </c>
    </row>
    <row r="135" spans="1:10" ht="15" customHeight="1" x14ac:dyDescent="0.25">
      <c r="A135" s="239" t="s">
        <v>122</v>
      </c>
      <c r="B135" s="240"/>
      <c r="C135" s="241"/>
      <c r="D135" s="103" t="s">
        <v>18</v>
      </c>
      <c r="E135" s="87">
        <f>E136</f>
        <v>5424.73</v>
      </c>
      <c r="F135" s="87">
        <f t="shared" ref="F135:I135" si="67">F136</f>
        <v>14950.51</v>
      </c>
      <c r="G135" s="87">
        <f t="shared" si="67"/>
        <v>27860</v>
      </c>
      <c r="H135" s="87">
        <f t="shared" si="67"/>
        <v>27860</v>
      </c>
      <c r="I135" s="87">
        <f t="shared" si="67"/>
        <v>27860</v>
      </c>
    </row>
    <row r="136" spans="1:10" x14ac:dyDescent="0.25">
      <c r="A136" s="236">
        <v>3</v>
      </c>
      <c r="B136" s="237"/>
      <c r="C136" s="238"/>
      <c r="D136" s="112" t="s">
        <v>22</v>
      </c>
      <c r="E136" s="88">
        <f>E137+E141</f>
        <v>5424.73</v>
      </c>
      <c r="F136" s="88">
        <f t="shared" ref="F136" si="68">F137+F141</f>
        <v>14950.51</v>
      </c>
      <c r="G136" s="88">
        <f>G137+G141</f>
        <v>27860</v>
      </c>
      <c r="H136" s="88">
        <f>H137+H141</f>
        <v>27860</v>
      </c>
      <c r="I136" s="88">
        <f>I137+I141</f>
        <v>27860</v>
      </c>
    </row>
    <row r="137" spans="1:10" x14ac:dyDescent="0.25">
      <c r="A137" s="233">
        <v>31</v>
      </c>
      <c r="B137" s="234"/>
      <c r="C137" s="235"/>
      <c r="D137" s="116" t="s">
        <v>23</v>
      </c>
      <c r="E137" s="89">
        <f>SUM(E138:E140)</f>
        <v>5203.8500000000004</v>
      </c>
      <c r="F137" s="89">
        <f t="shared" ref="F137" si="69">SUM(F138:F140)</f>
        <v>14312.3</v>
      </c>
      <c r="G137" s="89">
        <f>SUM(G138:G140)</f>
        <v>26500</v>
      </c>
      <c r="H137" s="89">
        <f>SUM(H138:H140)</f>
        <v>26500</v>
      </c>
      <c r="I137" s="89">
        <f>SUM(I138:I140)</f>
        <v>26500</v>
      </c>
    </row>
    <row r="138" spans="1:10" hidden="1" x14ac:dyDescent="0.25">
      <c r="A138" s="230" t="s">
        <v>174</v>
      </c>
      <c r="B138" s="231"/>
      <c r="C138" s="232"/>
      <c r="D138" s="117" t="s">
        <v>85</v>
      </c>
      <c r="E138" s="91">
        <v>3931.2</v>
      </c>
      <c r="F138" s="100">
        <v>11749.61</v>
      </c>
      <c r="G138" s="100">
        <v>21530</v>
      </c>
      <c r="H138" s="100">
        <v>21530</v>
      </c>
      <c r="I138" s="100">
        <v>21530</v>
      </c>
    </row>
    <row r="139" spans="1:10" hidden="1" x14ac:dyDescent="0.25">
      <c r="A139" s="230" t="s">
        <v>175</v>
      </c>
      <c r="B139" s="231"/>
      <c r="C139" s="232"/>
      <c r="D139" s="117" t="s">
        <v>86</v>
      </c>
      <c r="E139" s="91">
        <v>624</v>
      </c>
      <c r="F139" s="77">
        <v>624</v>
      </c>
      <c r="G139" s="100">
        <v>1410</v>
      </c>
      <c r="H139" s="100">
        <v>1410</v>
      </c>
      <c r="I139" s="100">
        <v>1410</v>
      </c>
    </row>
    <row r="140" spans="1:10" hidden="1" x14ac:dyDescent="0.25">
      <c r="A140" s="230" t="s">
        <v>176</v>
      </c>
      <c r="B140" s="231"/>
      <c r="C140" s="232"/>
      <c r="D140" s="117" t="s">
        <v>87</v>
      </c>
      <c r="E140" s="91">
        <v>648.65</v>
      </c>
      <c r="F140" s="100">
        <f>F138*0.165</f>
        <v>1938.69</v>
      </c>
      <c r="G140" s="100">
        <v>3560</v>
      </c>
      <c r="H140" s="100">
        <v>3560</v>
      </c>
      <c r="I140" s="100">
        <v>3560</v>
      </c>
    </row>
    <row r="141" spans="1:10" x14ac:dyDescent="0.25">
      <c r="A141" s="233">
        <v>32</v>
      </c>
      <c r="B141" s="234"/>
      <c r="C141" s="235"/>
      <c r="D141" s="116" t="s">
        <v>36</v>
      </c>
      <c r="E141" s="89">
        <f>SUM(E142:E145)</f>
        <v>220.88</v>
      </c>
      <c r="F141" s="89">
        <f t="shared" ref="F141" si="70">SUM(F142:F145)</f>
        <v>638.21</v>
      </c>
      <c r="G141" s="89">
        <f>SUM(G142:G145)</f>
        <v>1360</v>
      </c>
      <c r="H141" s="89">
        <f>SUM(H142:H145)</f>
        <v>1360</v>
      </c>
      <c r="I141" s="89">
        <f>SUM(I142:I145)</f>
        <v>1360</v>
      </c>
    </row>
    <row r="142" spans="1:10" hidden="1" x14ac:dyDescent="0.25">
      <c r="A142" s="230" t="s">
        <v>177</v>
      </c>
      <c r="B142" s="231"/>
      <c r="C142" s="232"/>
      <c r="D142" s="117" t="s">
        <v>57</v>
      </c>
      <c r="E142" s="91">
        <v>23.4</v>
      </c>
      <c r="F142" s="77">
        <v>109.2</v>
      </c>
      <c r="G142" s="100">
        <v>100</v>
      </c>
      <c r="H142" s="100">
        <v>100</v>
      </c>
      <c r="I142" s="100">
        <v>100</v>
      </c>
    </row>
    <row r="143" spans="1:10" hidden="1" x14ac:dyDescent="0.25">
      <c r="A143" s="230" t="s">
        <v>178</v>
      </c>
      <c r="B143" s="231"/>
      <c r="C143" s="232"/>
      <c r="D143" s="117" t="s">
        <v>88</v>
      </c>
      <c r="E143" s="91">
        <v>191.79</v>
      </c>
      <c r="F143" s="100">
        <v>529.01</v>
      </c>
      <c r="G143" s="100">
        <v>940</v>
      </c>
      <c r="H143" s="100">
        <v>940</v>
      </c>
      <c r="I143" s="100">
        <v>940</v>
      </c>
    </row>
    <row r="144" spans="1:10" s="160" customFormat="1" hidden="1" x14ac:dyDescent="0.25">
      <c r="A144" s="230" t="s">
        <v>300</v>
      </c>
      <c r="B144" s="231"/>
      <c r="C144" s="232"/>
      <c r="D144" s="117" t="s">
        <v>316</v>
      </c>
      <c r="E144" s="91">
        <v>0</v>
      </c>
      <c r="F144" s="100">
        <v>0</v>
      </c>
      <c r="G144" s="100">
        <v>160</v>
      </c>
      <c r="H144" s="100">
        <v>160</v>
      </c>
      <c r="I144" s="100">
        <v>160</v>
      </c>
    </row>
    <row r="145" spans="1:9" s="160" customFormat="1" hidden="1" x14ac:dyDescent="0.25">
      <c r="A145" s="230" t="s">
        <v>188</v>
      </c>
      <c r="B145" s="231"/>
      <c r="C145" s="232"/>
      <c r="D145" s="117" t="s">
        <v>67</v>
      </c>
      <c r="E145" s="91">
        <v>5.69</v>
      </c>
      <c r="F145" s="100">
        <v>0</v>
      </c>
      <c r="G145" s="100">
        <v>160</v>
      </c>
      <c r="H145" s="100">
        <v>160</v>
      </c>
      <c r="I145" s="100">
        <v>160</v>
      </c>
    </row>
    <row r="146" spans="1:9" ht="15" customHeight="1" x14ac:dyDescent="0.25">
      <c r="A146" s="239" t="s">
        <v>324</v>
      </c>
      <c r="B146" s="240"/>
      <c r="C146" s="241"/>
      <c r="D146" s="103" t="s">
        <v>126</v>
      </c>
      <c r="E146" s="87">
        <f>E147</f>
        <v>15439.62</v>
      </c>
      <c r="F146" s="87">
        <f t="shared" ref="F146:I146" si="71">F147</f>
        <v>42551.51</v>
      </c>
      <c r="G146" s="87">
        <f t="shared" si="71"/>
        <v>67360</v>
      </c>
      <c r="H146" s="87">
        <f t="shared" si="71"/>
        <v>67360</v>
      </c>
      <c r="I146" s="87">
        <f t="shared" si="71"/>
        <v>67360</v>
      </c>
    </row>
    <row r="147" spans="1:9" x14ac:dyDescent="0.25">
      <c r="A147" s="236">
        <v>3</v>
      </c>
      <c r="B147" s="237"/>
      <c r="C147" s="238"/>
      <c r="D147" s="112" t="s">
        <v>22</v>
      </c>
      <c r="E147" s="88">
        <f>E148+E152</f>
        <v>15439.62</v>
      </c>
      <c r="F147" s="88">
        <f t="shared" ref="F147" si="72">F148+F152</f>
        <v>42551.51</v>
      </c>
      <c r="G147" s="88">
        <f>G148+G152</f>
        <v>67360</v>
      </c>
      <c r="H147" s="88">
        <f>H148+H152</f>
        <v>67360</v>
      </c>
      <c r="I147" s="88">
        <f>I148+I152</f>
        <v>67360</v>
      </c>
    </row>
    <row r="148" spans="1:9" x14ac:dyDescent="0.25">
      <c r="A148" s="233">
        <v>31</v>
      </c>
      <c r="B148" s="234"/>
      <c r="C148" s="235"/>
      <c r="D148" s="116" t="s">
        <v>23</v>
      </c>
      <c r="E148" s="89">
        <f>SUM(E149:E151)</f>
        <v>14810.96</v>
      </c>
      <c r="F148" s="89">
        <f t="shared" ref="F148" si="73">SUM(F149:F151)</f>
        <v>40735.03</v>
      </c>
      <c r="G148" s="89">
        <f>SUM(G149:G151)</f>
        <v>64100</v>
      </c>
      <c r="H148" s="89">
        <f>SUM(H149:H151)</f>
        <v>64100</v>
      </c>
      <c r="I148" s="89">
        <f>SUM(I149:I151)</f>
        <v>64100</v>
      </c>
    </row>
    <row r="149" spans="1:9" hidden="1" x14ac:dyDescent="0.25">
      <c r="A149" s="230" t="s">
        <v>174</v>
      </c>
      <c r="B149" s="231"/>
      <c r="C149" s="232"/>
      <c r="D149" s="117" t="s">
        <v>85</v>
      </c>
      <c r="E149" s="91">
        <v>11188.8</v>
      </c>
      <c r="F149" s="100">
        <v>33441.19</v>
      </c>
      <c r="G149" s="100">
        <v>52090</v>
      </c>
      <c r="H149" s="100">
        <v>52090</v>
      </c>
      <c r="I149" s="100">
        <v>52090</v>
      </c>
    </row>
    <row r="150" spans="1:9" hidden="1" x14ac:dyDescent="0.25">
      <c r="A150" s="230" t="s">
        <v>175</v>
      </c>
      <c r="B150" s="231"/>
      <c r="C150" s="232"/>
      <c r="D150" s="117" t="s">
        <v>86</v>
      </c>
      <c r="E150" s="91">
        <v>1776</v>
      </c>
      <c r="F150" s="100">
        <v>1776</v>
      </c>
      <c r="G150" s="100">
        <v>3400</v>
      </c>
      <c r="H150" s="100">
        <v>3400</v>
      </c>
      <c r="I150" s="100">
        <v>3400</v>
      </c>
    </row>
    <row r="151" spans="1:9" hidden="1" x14ac:dyDescent="0.25">
      <c r="A151" s="230" t="s">
        <v>176</v>
      </c>
      <c r="B151" s="231"/>
      <c r="C151" s="232"/>
      <c r="D151" s="117" t="s">
        <v>87</v>
      </c>
      <c r="E151" s="91">
        <v>1846.16</v>
      </c>
      <c r="F151" s="100">
        <v>5517.84</v>
      </c>
      <c r="G151" s="100">
        <v>8610</v>
      </c>
      <c r="H151" s="100">
        <v>8610</v>
      </c>
      <c r="I151" s="100">
        <v>8610</v>
      </c>
    </row>
    <row r="152" spans="1:9" x14ac:dyDescent="0.25">
      <c r="A152" s="233">
        <v>32</v>
      </c>
      <c r="B152" s="234"/>
      <c r="C152" s="235"/>
      <c r="D152" s="116" t="s">
        <v>36</v>
      </c>
      <c r="E152" s="89">
        <f>SUM(E153:E156)</f>
        <v>628.66</v>
      </c>
      <c r="F152" s="101">
        <f t="shared" ref="F152:G152" si="74">SUM(F153:F156)</f>
        <v>1816.48</v>
      </c>
      <c r="G152" s="89">
        <f t="shared" si="74"/>
        <v>3260</v>
      </c>
      <c r="H152" s="89">
        <f t="shared" ref="H152:I152" si="75">SUM(H153:H156)</f>
        <v>3260</v>
      </c>
      <c r="I152" s="89">
        <f t="shared" si="75"/>
        <v>3260</v>
      </c>
    </row>
    <row r="153" spans="1:9" hidden="1" x14ac:dyDescent="0.25">
      <c r="A153" s="230" t="s">
        <v>177</v>
      </c>
      <c r="B153" s="231"/>
      <c r="C153" s="232"/>
      <c r="D153" s="117" t="s">
        <v>57</v>
      </c>
      <c r="E153" s="91">
        <v>66.599999999999994</v>
      </c>
      <c r="F153" s="100">
        <v>310.8</v>
      </c>
      <c r="G153" s="100">
        <v>230</v>
      </c>
      <c r="H153" s="100">
        <v>230</v>
      </c>
      <c r="I153" s="100">
        <v>230</v>
      </c>
    </row>
    <row r="154" spans="1:9" hidden="1" x14ac:dyDescent="0.25">
      <c r="A154" s="230" t="s">
        <v>178</v>
      </c>
      <c r="B154" s="231"/>
      <c r="C154" s="232"/>
      <c r="D154" s="117" t="s">
        <v>88</v>
      </c>
      <c r="E154" s="91">
        <v>545.85</v>
      </c>
      <c r="F154" s="100">
        <v>1505.68</v>
      </c>
      <c r="G154" s="100">
        <v>2270</v>
      </c>
      <c r="H154" s="100">
        <v>2270</v>
      </c>
      <c r="I154" s="100">
        <v>2270</v>
      </c>
    </row>
    <row r="155" spans="1:9" s="160" customFormat="1" hidden="1" x14ac:dyDescent="0.25">
      <c r="A155" s="230" t="s">
        <v>300</v>
      </c>
      <c r="B155" s="231"/>
      <c r="C155" s="232"/>
      <c r="D155" s="117" t="s">
        <v>316</v>
      </c>
      <c r="E155" s="91">
        <v>0</v>
      </c>
      <c r="F155" s="100">
        <v>0</v>
      </c>
      <c r="G155" s="100">
        <v>380</v>
      </c>
      <c r="H155" s="100">
        <v>380</v>
      </c>
      <c r="I155" s="100">
        <v>380</v>
      </c>
    </row>
    <row r="156" spans="1:9" s="160" customFormat="1" hidden="1" x14ac:dyDescent="0.25">
      <c r="A156" s="230" t="s">
        <v>188</v>
      </c>
      <c r="B156" s="231"/>
      <c r="C156" s="232"/>
      <c r="D156" s="117" t="s">
        <v>67</v>
      </c>
      <c r="E156" s="91">
        <v>16.21</v>
      </c>
      <c r="F156" s="100">
        <v>0</v>
      </c>
      <c r="G156" s="100">
        <v>380</v>
      </c>
      <c r="H156" s="100">
        <v>380</v>
      </c>
      <c r="I156" s="100">
        <v>380</v>
      </c>
    </row>
    <row r="157" spans="1:9" s="160" customFormat="1" ht="15" customHeight="1" x14ac:dyDescent="0.25">
      <c r="A157" s="294" t="s">
        <v>325</v>
      </c>
      <c r="B157" s="295"/>
      <c r="C157" s="296"/>
      <c r="D157" s="103" t="s">
        <v>326</v>
      </c>
      <c r="E157" s="87">
        <f>E158</f>
        <v>0</v>
      </c>
      <c r="F157" s="87">
        <f t="shared" ref="F157:I157" si="76">F158</f>
        <v>0</v>
      </c>
      <c r="G157" s="87">
        <f t="shared" si="76"/>
        <v>11900</v>
      </c>
      <c r="H157" s="87">
        <f t="shared" si="76"/>
        <v>11900</v>
      </c>
      <c r="I157" s="87">
        <f t="shared" si="76"/>
        <v>11900</v>
      </c>
    </row>
    <row r="158" spans="1:9" s="160" customFormat="1" x14ac:dyDescent="0.25">
      <c r="A158" s="236">
        <v>3</v>
      </c>
      <c r="B158" s="237"/>
      <c r="C158" s="238"/>
      <c r="D158" s="193" t="s">
        <v>22</v>
      </c>
      <c r="E158" s="88">
        <f>E159+E163</f>
        <v>0</v>
      </c>
      <c r="F158" s="88">
        <f t="shared" ref="F158" si="77">F159+F163</f>
        <v>0</v>
      </c>
      <c r="G158" s="88">
        <f>G159+G163</f>
        <v>11900</v>
      </c>
      <c r="H158" s="88">
        <f>H159+H163</f>
        <v>11900</v>
      </c>
      <c r="I158" s="88">
        <f>I159+I163</f>
        <v>11900</v>
      </c>
    </row>
    <row r="159" spans="1:9" s="160" customFormat="1" x14ac:dyDescent="0.25">
      <c r="A159" s="233">
        <v>31</v>
      </c>
      <c r="B159" s="234"/>
      <c r="C159" s="235"/>
      <c r="D159" s="116" t="s">
        <v>23</v>
      </c>
      <c r="E159" s="89">
        <f>SUM(E160:E162)</f>
        <v>0</v>
      </c>
      <c r="F159" s="89">
        <f t="shared" ref="F159" si="78">SUM(F160:F162)</f>
        <v>0</v>
      </c>
      <c r="G159" s="89">
        <f>SUM(G160:G162)</f>
        <v>11320</v>
      </c>
      <c r="H159" s="89">
        <f>SUM(H160:H162)</f>
        <v>11320</v>
      </c>
      <c r="I159" s="89">
        <f>SUM(I160:I162)</f>
        <v>11320</v>
      </c>
    </row>
    <row r="160" spans="1:9" s="160" customFormat="1" hidden="1" x14ac:dyDescent="0.25">
      <c r="A160" s="230" t="s">
        <v>174</v>
      </c>
      <c r="B160" s="231"/>
      <c r="C160" s="232"/>
      <c r="D160" s="117" t="s">
        <v>85</v>
      </c>
      <c r="E160" s="91">
        <v>0</v>
      </c>
      <c r="F160" s="100">
        <v>0</v>
      </c>
      <c r="G160" s="100">
        <v>9200</v>
      </c>
      <c r="H160" s="100">
        <v>9200</v>
      </c>
      <c r="I160" s="100">
        <v>9200</v>
      </c>
    </row>
    <row r="161" spans="1:10" s="160" customFormat="1" hidden="1" x14ac:dyDescent="0.25">
      <c r="A161" s="230" t="s">
        <v>175</v>
      </c>
      <c r="B161" s="231"/>
      <c r="C161" s="232"/>
      <c r="D161" s="117" t="s">
        <v>86</v>
      </c>
      <c r="E161" s="91">
        <v>0</v>
      </c>
      <c r="F161" s="77">
        <v>0</v>
      </c>
      <c r="G161" s="100">
        <v>600</v>
      </c>
      <c r="H161" s="100">
        <v>600</v>
      </c>
      <c r="I161" s="100">
        <v>600</v>
      </c>
    </row>
    <row r="162" spans="1:10" s="160" customFormat="1" hidden="1" x14ac:dyDescent="0.25">
      <c r="A162" s="230" t="s">
        <v>176</v>
      </c>
      <c r="B162" s="231"/>
      <c r="C162" s="232"/>
      <c r="D162" s="117" t="s">
        <v>87</v>
      </c>
      <c r="E162" s="91">
        <v>0</v>
      </c>
      <c r="F162" s="100">
        <v>0</v>
      </c>
      <c r="G162" s="100">
        <v>1520</v>
      </c>
      <c r="H162" s="100">
        <v>1520</v>
      </c>
      <c r="I162" s="100">
        <v>1520</v>
      </c>
    </row>
    <row r="163" spans="1:10" s="160" customFormat="1" x14ac:dyDescent="0.25">
      <c r="A163" s="233">
        <v>32</v>
      </c>
      <c r="B163" s="234"/>
      <c r="C163" s="235"/>
      <c r="D163" s="116" t="s">
        <v>36</v>
      </c>
      <c r="E163" s="89">
        <f>SUM(E164:E167)</f>
        <v>0</v>
      </c>
      <c r="F163" s="89">
        <f t="shared" ref="F163:G163" si="79">SUM(F164:F167)</f>
        <v>0</v>
      </c>
      <c r="G163" s="89">
        <f t="shared" si="79"/>
        <v>580</v>
      </c>
      <c r="H163" s="89">
        <f t="shared" ref="H163:I163" si="80">SUM(H164:H167)</f>
        <v>580</v>
      </c>
      <c r="I163" s="89">
        <f t="shared" si="80"/>
        <v>580</v>
      </c>
    </row>
    <row r="164" spans="1:10" s="160" customFormat="1" hidden="1" x14ac:dyDescent="0.25">
      <c r="A164" s="230" t="s">
        <v>177</v>
      </c>
      <c r="B164" s="231"/>
      <c r="C164" s="232"/>
      <c r="D164" s="117" t="s">
        <v>57</v>
      </c>
      <c r="E164" s="91">
        <v>0</v>
      </c>
      <c r="F164" s="77">
        <v>0</v>
      </c>
      <c r="G164" s="100">
        <v>40</v>
      </c>
      <c r="H164" s="100">
        <v>40</v>
      </c>
      <c r="I164" s="100">
        <v>40</v>
      </c>
    </row>
    <row r="165" spans="1:10" s="160" customFormat="1" hidden="1" x14ac:dyDescent="0.25">
      <c r="A165" s="230" t="s">
        <v>178</v>
      </c>
      <c r="B165" s="231"/>
      <c r="C165" s="232"/>
      <c r="D165" s="117" t="s">
        <v>88</v>
      </c>
      <c r="E165" s="91">
        <v>0</v>
      </c>
      <c r="F165" s="100">
        <v>0</v>
      </c>
      <c r="G165" s="100">
        <v>400</v>
      </c>
      <c r="H165" s="100">
        <v>400</v>
      </c>
      <c r="I165" s="100">
        <v>400</v>
      </c>
    </row>
    <row r="166" spans="1:10" s="160" customFormat="1" hidden="1" x14ac:dyDescent="0.25">
      <c r="A166" s="230" t="s">
        <v>300</v>
      </c>
      <c r="B166" s="231"/>
      <c r="C166" s="232"/>
      <c r="D166" s="117" t="s">
        <v>316</v>
      </c>
      <c r="E166" s="91">
        <v>0</v>
      </c>
      <c r="F166" s="100">
        <v>0</v>
      </c>
      <c r="G166" s="100">
        <v>70</v>
      </c>
      <c r="H166" s="100">
        <v>70</v>
      </c>
      <c r="I166" s="100">
        <v>70</v>
      </c>
    </row>
    <row r="167" spans="1:10" s="160" customFormat="1" hidden="1" x14ac:dyDescent="0.25">
      <c r="A167" s="230" t="s">
        <v>188</v>
      </c>
      <c r="B167" s="231"/>
      <c r="C167" s="232"/>
      <c r="D167" s="117" t="s">
        <v>67</v>
      </c>
      <c r="E167" s="91">
        <v>0</v>
      </c>
      <c r="F167" s="100">
        <v>0</v>
      </c>
      <c r="G167" s="100">
        <v>70</v>
      </c>
      <c r="H167" s="100">
        <v>70</v>
      </c>
      <c r="I167" s="100">
        <v>70</v>
      </c>
    </row>
    <row r="168" spans="1:10" s="160" customFormat="1" ht="14.25" customHeight="1" x14ac:dyDescent="0.3">
      <c r="A168" s="242" t="s">
        <v>317</v>
      </c>
      <c r="B168" s="243"/>
      <c r="C168" s="244"/>
      <c r="D168" s="111" t="s">
        <v>318</v>
      </c>
      <c r="E168" s="86">
        <f t="shared" ref="E168" si="81">E169+E180+E191</f>
        <v>0</v>
      </c>
      <c r="F168" s="86">
        <f t="shared" ref="F168" si="82">F169+F180+F191</f>
        <v>4700</v>
      </c>
      <c r="G168" s="86">
        <f>G169+G180+G191</f>
        <v>0</v>
      </c>
      <c r="H168" s="86">
        <f>H169+H180+H191</f>
        <v>0</v>
      </c>
      <c r="I168" s="86">
        <f>I169+I180+I191</f>
        <v>0</v>
      </c>
      <c r="J168" s="178" t="s">
        <v>293</v>
      </c>
    </row>
    <row r="169" spans="1:10" s="160" customFormat="1" ht="15" customHeight="1" x14ac:dyDescent="0.25">
      <c r="A169" s="239" t="s">
        <v>122</v>
      </c>
      <c r="B169" s="240"/>
      <c r="C169" s="241"/>
      <c r="D169" s="103" t="s">
        <v>18</v>
      </c>
      <c r="E169" s="87">
        <f>E170</f>
        <v>0</v>
      </c>
      <c r="F169" s="87">
        <f t="shared" ref="F169:I169" si="83">F170</f>
        <v>4700</v>
      </c>
      <c r="G169" s="87">
        <f t="shared" si="83"/>
        <v>0</v>
      </c>
      <c r="H169" s="87">
        <f t="shared" si="83"/>
        <v>0</v>
      </c>
      <c r="I169" s="87">
        <f t="shared" si="83"/>
        <v>0</v>
      </c>
    </row>
    <row r="170" spans="1:10" s="160" customFormat="1" x14ac:dyDescent="0.25">
      <c r="A170" s="236">
        <v>3</v>
      </c>
      <c r="B170" s="237"/>
      <c r="C170" s="238"/>
      <c r="D170" s="193" t="s">
        <v>22</v>
      </c>
      <c r="E170" s="88">
        <f>E171+E175</f>
        <v>0</v>
      </c>
      <c r="F170" s="88">
        <f t="shared" ref="F170" si="84">F171+F175</f>
        <v>4700</v>
      </c>
      <c r="G170" s="88">
        <f>G171+G175</f>
        <v>0</v>
      </c>
      <c r="H170" s="88">
        <f>H171+H175</f>
        <v>0</v>
      </c>
      <c r="I170" s="88">
        <f>I171+I175</f>
        <v>0</v>
      </c>
    </row>
    <row r="171" spans="1:10" s="160" customFormat="1" x14ac:dyDescent="0.25">
      <c r="A171" s="233">
        <v>31</v>
      </c>
      <c r="B171" s="234"/>
      <c r="C171" s="235"/>
      <c r="D171" s="116" t="s">
        <v>23</v>
      </c>
      <c r="E171" s="89">
        <f>SUM(E172:E174)</f>
        <v>0</v>
      </c>
      <c r="F171" s="89">
        <f t="shared" ref="F171" si="85">SUM(F172:F174)</f>
        <v>4520</v>
      </c>
      <c r="G171" s="89">
        <f>SUM(G172:G174)</f>
        <v>0</v>
      </c>
      <c r="H171" s="89">
        <f>SUM(H172:H174)</f>
        <v>0</v>
      </c>
      <c r="I171" s="89">
        <f>SUM(I172:I174)</f>
        <v>0</v>
      </c>
    </row>
    <row r="172" spans="1:10" s="160" customFormat="1" hidden="1" x14ac:dyDescent="0.25">
      <c r="A172" s="230" t="s">
        <v>174</v>
      </c>
      <c r="B172" s="231"/>
      <c r="C172" s="232"/>
      <c r="D172" s="117" t="s">
        <v>85</v>
      </c>
      <c r="E172" s="91">
        <v>0</v>
      </c>
      <c r="F172" s="100">
        <v>3450</v>
      </c>
      <c r="G172" s="100">
        <v>0</v>
      </c>
      <c r="H172" s="100">
        <v>0</v>
      </c>
      <c r="I172" s="100">
        <v>0</v>
      </c>
    </row>
    <row r="173" spans="1:10" s="160" customFormat="1" hidden="1" x14ac:dyDescent="0.25">
      <c r="A173" s="230" t="s">
        <v>175</v>
      </c>
      <c r="B173" s="231"/>
      <c r="C173" s="232"/>
      <c r="D173" s="117" t="s">
        <v>86</v>
      </c>
      <c r="E173" s="91">
        <v>0</v>
      </c>
      <c r="F173" s="100">
        <v>500</v>
      </c>
      <c r="G173" s="100">
        <v>0</v>
      </c>
      <c r="H173" s="100">
        <v>0</v>
      </c>
      <c r="I173" s="100">
        <v>0</v>
      </c>
    </row>
    <row r="174" spans="1:10" s="160" customFormat="1" hidden="1" x14ac:dyDescent="0.25">
      <c r="A174" s="230" t="s">
        <v>176</v>
      </c>
      <c r="B174" s="231"/>
      <c r="C174" s="232"/>
      <c r="D174" s="117" t="s">
        <v>87</v>
      </c>
      <c r="E174" s="91">
        <v>0</v>
      </c>
      <c r="F174" s="100">
        <v>570</v>
      </c>
      <c r="G174" s="100">
        <v>0</v>
      </c>
      <c r="H174" s="100">
        <v>0</v>
      </c>
      <c r="I174" s="100">
        <v>0</v>
      </c>
    </row>
    <row r="175" spans="1:10" s="160" customFormat="1" x14ac:dyDescent="0.25">
      <c r="A175" s="233">
        <v>32</v>
      </c>
      <c r="B175" s="234"/>
      <c r="C175" s="235"/>
      <c r="D175" s="116" t="s">
        <v>36</v>
      </c>
      <c r="E175" s="89">
        <f>SUM(E176:E179)</f>
        <v>0</v>
      </c>
      <c r="F175" s="101">
        <f t="shared" ref="F175" si="86">SUM(F176:F179)</f>
        <v>180</v>
      </c>
      <c r="G175" s="89">
        <f>SUM(G176:G179)</f>
        <v>0</v>
      </c>
      <c r="H175" s="89">
        <f>SUM(H176:H179)</f>
        <v>0</v>
      </c>
      <c r="I175" s="89">
        <f>SUM(I176:I179)</f>
        <v>0</v>
      </c>
    </row>
    <row r="176" spans="1:10" s="160" customFormat="1" hidden="1" x14ac:dyDescent="0.25">
      <c r="A176" s="230" t="s">
        <v>177</v>
      </c>
      <c r="B176" s="231"/>
      <c r="C176" s="232"/>
      <c r="D176" s="117" t="s">
        <v>57</v>
      </c>
      <c r="E176" s="91">
        <v>0</v>
      </c>
      <c r="F176" s="100">
        <v>30</v>
      </c>
      <c r="G176" s="100">
        <v>0</v>
      </c>
      <c r="H176" s="100">
        <v>0</v>
      </c>
      <c r="I176" s="100">
        <v>0</v>
      </c>
    </row>
    <row r="177" spans="1:10" s="160" customFormat="1" hidden="1" x14ac:dyDescent="0.25">
      <c r="A177" s="230" t="s">
        <v>178</v>
      </c>
      <c r="B177" s="231"/>
      <c r="C177" s="232"/>
      <c r="D177" s="117" t="s">
        <v>88</v>
      </c>
      <c r="E177" s="91">
        <v>0</v>
      </c>
      <c r="F177" s="100">
        <v>150</v>
      </c>
      <c r="G177" s="100">
        <v>0</v>
      </c>
      <c r="H177" s="100">
        <v>0</v>
      </c>
      <c r="I177" s="100">
        <v>0</v>
      </c>
    </row>
    <row r="178" spans="1:10" s="160" customFormat="1" hidden="1" x14ac:dyDescent="0.25">
      <c r="A178" s="230" t="s">
        <v>300</v>
      </c>
      <c r="B178" s="231"/>
      <c r="C178" s="232"/>
      <c r="D178" s="117" t="s">
        <v>316</v>
      </c>
      <c r="E178" s="91">
        <v>0</v>
      </c>
      <c r="F178" s="100">
        <v>0</v>
      </c>
      <c r="G178" s="100">
        <v>0</v>
      </c>
      <c r="H178" s="100">
        <v>0</v>
      </c>
      <c r="I178" s="100">
        <v>0</v>
      </c>
    </row>
    <row r="179" spans="1:10" s="160" customFormat="1" hidden="1" x14ac:dyDescent="0.25">
      <c r="A179" s="230" t="s">
        <v>188</v>
      </c>
      <c r="B179" s="231"/>
      <c r="C179" s="232"/>
      <c r="D179" s="117" t="s">
        <v>67</v>
      </c>
      <c r="E179" s="91">
        <v>0</v>
      </c>
      <c r="F179" s="100">
        <v>0</v>
      </c>
      <c r="G179" s="100">
        <v>0</v>
      </c>
      <c r="H179" s="100">
        <v>0</v>
      </c>
      <c r="I179" s="100">
        <v>0</v>
      </c>
    </row>
    <row r="180" spans="1:10" ht="14.25" customHeight="1" x14ac:dyDescent="0.3">
      <c r="A180" s="242" t="s">
        <v>244</v>
      </c>
      <c r="B180" s="243"/>
      <c r="C180" s="244"/>
      <c r="D180" s="111" t="s">
        <v>290</v>
      </c>
      <c r="E180" s="86">
        <f>E181+E190</f>
        <v>0</v>
      </c>
      <c r="F180" s="86">
        <f t="shared" ref="F180:G180" si="87">F181+F190</f>
        <v>0</v>
      </c>
      <c r="G180" s="86">
        <f t="shared" si="87"/>
        <v>0</v>
      </c>
      <c r="H180" s="86">
        <f t="shared" ref="H180:I180" si="88">H181+H190</f>
        <v>0</v>
      </c>
      <c r="I180" s="86">
        <f t="shared" si="88"/>
        <v>0</v>
      </c>
      <c r="J180" s="178" t="s">
        <v>293</v>
      </c>
    </row>
    <row r="181" spans="1:10" ht="15" customHeight="1" x14ac:dyDescent="0.25">
      <c r="A181" s="239" t="s">
        <v>122</v>
      </c>
      <c r="B181" s="240"/>
      <c r="C181" s="241"/>
      <c r="D181" s="103" t="s">
        <v>18</v>
      </c>
      <c r="E181" s="87">
        <f>E182</f>
        <v>0</v>
      </c>
      <c r="F181" s="87">
        <f t="shared" ref="F181:I181" si="89">F182</f>
        <v>0</v>
      </c>
      <c r="G181" s="87">
        <f t="shared" si="89"/>
        <v>0</v>
      </c>
      <c r="H181" s="87">
        <f t="shared" si="89"/>
        <v>0</v>
      </c>
      <c r="I181" s="87">
        <f t="shared" si="89"/>
        <v>0</v>
      </c>
    </row>
    <row r="182" spans="1:10" x14ac:dyDescent="0.25">
      <c r="A182" s="236">
        <v>3</v>
      </c>
      <c r="B182" s="237"/>
      <c r="C182" s="238"/>
      <c r="D182" s="112" t="s">
        <v>22</v>
      </c>
      <c r="E182" s="88">
        <f>E183+E187</f>
        <v>0</v>
      </c>
      <c r="F182" s="88">
        <f t="shared" ref="F182:G182" si="90">F183+F187</f>
        <v>0</v>
      </c>
      <c r="G182" s="88">
        <f t="shared" si="90"/>
        <v>0</v>
      </c>
      <c r="H182" s="88">
        <f t="shared" ref="H182:I182" si="91">H183+H187</f>
        <v>0</v>
      </c>
      <c r="I182" s="88">
        <f t="shared" si="91"/>
        <v>0</v>
      </c>
    </row>
    <row r="183" spans="1:10" x14ac:dyDescent="0.25">
      <c r="A183" s="233">
        <v>31</v>
      </c>
      <c r="B183" s="234"/>
      <c r="C183" s="235"/>
      <c r="D183" s="116" t="s">
        <v>23</v>
      </c>
      <c r="E183" s="89">
        <f>SUM(E184:E186)</f>
        <v>0</v>
      </c>
      <c r="F183" s="89">
        <f t="shared" ref="F183:G183" si="92">SUM(F184:F186)</f>
        <v>0</v>
      </c>
      <c r="G183" s="89">
        <f t="shared" si="92"/>
        <v>0</v>
      </c>
      <c r="H183" s="89">
        <f t="shared" ref="H183:I183" si="93">SUM(H184:H186)</f>
        <v>0</v>
      </c>
      <c r="I183" s="89">
        <f t="shared" si="93"/>
        <v>0</v>
      </c>
    </row>
    <row r="184" spans="1:10" hidden="1" x14ac:dyDescent="0.25">
      <c r="A184" s="230" t="s">
        <v>174</v>
      </c>
      <c r="B184" s="231"/>
      <c r="C184" s="232"/>
      <c r="D184" s="117" t="s">
        <v>85</v>
      </c>
      <c r="E184" s="91"/>
      <c r="F184" s="77"/>
      <c r="G184" s="78"/>
      <c r="H184" s="78"/>
      <c r="I184" s="78"/>
    </row>
    <row r="185" spans="1:10" hidden="1" x14ac:dyDescent="0.25">
      <c r="A185" s="230" t="s">
        <v>175</v>
      </c>
      <c r="B185" s="231"/>
      <c r="C185" s="232"/>
      <c r="D185" s="117" t="s">
        <v>86</v>
      </c>
      <c r="E185" s="91"/>
      <c r="F185" s="77"/>
      <c r="G185" s="78"/>
      <c r="H185" s="78"/>
      <c r="I185" s="78"/>
    </row>
    <row r="186" spans="1:10" hidden="1" x14ac:dyDescent="0.25">
      <c r="A186" s="230" t="s">
        <v>176</v>
      </c>
      <c r="B186" s="231"/>
      <c r="C186" s="232"/>
      <c r="D186" s="117" t="s">
        <v>87</v>
      </c>
      <c r="E186" s="91"/>
      <c r="F186" s="77"/>
      <c r="G186" s="78"/>
      <c r="H186" s="78"/>
      <c r="I186" s="78"/>
    </row>
    <row r="187" spans="1:10" x14ac:dyDescent="0.25">
      <c r="A187" s="233">
        <v>32</v>
      </c>
      <c r="B187" s="234"/>
      <c r="C187" s="235"/>
      <c r="D187" s="116" t="s">
        <v>36</v>
      </c>
      <c r="E187" s="89">
        <f>SUM(E188:E189)</f>
        <v>0</v>
      </c>
      <c r="F187" s="89">
        <f t="shared" ref="F187:G187" si="94">SUM(F188:F189)</f>
        <v>0</v>
      </c>
      <c r="G187" s="89">
        <f t="shared" si="94"/>
        <v>0</v>
      </c>
      <c r="H187" s="89">
        <f t="shared" ref="H187:I187" si="95">SUM(H188:H189)</f>
        <v>0</v>
      </c>
      <c r="I187" s="89">
        <f t="shared" si="95"/>
        <v>0</v>
      </c>
    </row>
    <row r="188" spans="1:10" hidden="1" x14ac:dyDescent="0.25">
      <c r="A188" s="230" t="s">
        <v>177</v>
      </c>
      <c r="B188" s="231"/>
      <c r="C188" s="232"/>
      <c r="D188" s="117" t="s">
        <v>57</v>
      </c>
      <c r="E188" s="91"/>
      <c r="F188" s="77"/>
      <c r="G188" s="78"/>
      <c r="H188" s="78"/>
      <c r="I188" s="78"/>
    </row>
    <row r="189" spans="1:10" hidden="1" x14ac:dyDescent="0.25">
      <c r="A189" s="230" t="s">
        <v>178</v>
      </c>
      <c r="B189" s="231"/>
      <c r="C189" s="232"/>
      <c r="D189" s="117" t="s">
        <v>88</v>
      </c>
      <c r="E189" s="91"/>
      <c r="F189" s="77"/>
      <c r="G189" s="78"/>
      <c r="H189" s="78"/>
      <c r="I189" s="78"/>
    </row>
    <row r="190" spans="1:10" ht="15" customHeight="1" x14ac:dyDescent="0.25">
      <c r="A190" s="239" t="s">
        <v>227</v>
      </c>
      <c r="B190" s="240"/>
      <c r="C190" s="241"/>
      <c r="D190" s="103" t="s">
        <v>126</v>
      </c>
      <c r="E190" s="87">
        <f>E191</f>
        <v>0</v>
      </c>
      <c r="F190" s="87">
        <f t="shared" ref="F190:I190" si="96">F191</f>
        <v>0</v>
      </c>
      <c r="G190" s="87">
        <f t="shared" si="96"/>
        <v>0</v>
      </c>
      <c r="H190" s="87">
        <f t="shared" si="96"/>
        <v>0</v>
      </c>
      <c r="I190" s="87">
        <f t="shared" si="96"/>
        <v>0</v>
      </c>
    </row>
    <row r="191" spans="1:10" x14ac:dyDescent="0.25">
      <c r="A191" s="236">
        <v>3</v>
      </c>
      <c r="B191" s="237"/>
      <c r="C191" s="238"/>
      <c r="D191" s="112" t="s">
        <v>22</v>
      </c>
      <c r="E191" s="88">
        <f>E192+E196</f>
        <v>0</v>
      </c>
      <c r="F191" s="88">
        <f t="shared" ref="F191:G191" si="97">F192+F196</f>
        <v>0</v>
      </c>
      <c r="G191" s="88">
        <f t="shared" si="97"/>
        <v>0</v>
      </c>
      <c r="H191" s="88">
        <f t="shared" ref="H191:I191" si="98">H192+H196</f>
        <v>0</v>
      </c>
      <c r="I191" s="88">
        <f t="shared" si="98"/>
        <v>0</v>
      </c>
    </row>
    <row r="192" spans="1:10" x14ac:dyDescent="0.25">
      <c r="A192" s="233">
        <v>31</v>
      </c>
      <c r="B192" s="234"/>
      <c r="C192" s="235"/>
      <c r="D192" s="116" t="s">
        <v>23</v>
      </c>
      <c r="E192" s="89">
        <f>SUM(E193:E195)</f>
        <v>0</v>
      </c>
      <c r="F192" s="89">
        <f t="shared" ref="F192:G192" si="99">SUM(F193:F195)</f>
        <v>0</v>
      </c>
      <c r="G192" s="89">
        <f t="shared" si="99"/>
        <v>0</v>
      </c>
      <c r="H192" s="89">
        <f t="shared" ref="H192:I192" si="100">SUM(H193:H195)</f>
        <v>0</v>
      </c>
      <c r="I192" s="89">
        <f t="shared" si="100"/>
        <v>0</v>
      </c>
    </row>
    <row r="193" spans="1:17" hidden="1" x14ac:dyDescent="0.25">
      <c r="A193" s="230" t="s">
        <v>174</v>
      </c>
      <c r="B193" s="231"/>
      <c r="C193" s="232"/>
      <c r="D193" s="117" t="s">
        <v>85</v>
      </c>
      <c r="E193" s="91"/>
      <c r="F193" s="77"/>
      <c r="G193" s="78"/>
      <c r="H193" s="78"/>
      <c r="I193" s="78"/>
    </row>
    <row r="194" spans="1:17" hidden="1" x14ac:dyDescent="0.25">
      <c r="A194" s="230" t="s">
        <v>175</v>
      </c>
      <c r="B194" s="231"/>
      <c r="C194" s="232"/>
      <c r="D194" s="117" t="s">
        <v>86</v>
      </c>
      <c r="E194" s="91"/>
      <c r="F194" s="77"/>
      <c r="G194" s="78"/>
      <c r="H194" s="78"/>
      <c r="I194" s="78"/>
    </row>
    <row r="195" spans="1:17" hidden="1" x14ac:dyDescent="0.25">
      <c r="A195" s="230" t="s">
        <v>176</v>
      </c>
      <c r="B195" s="231"/>
      <c r="C195" s="232"/>
      <c r="D195" s="117" t="s">
        <v>87</v>
      </c>
      <c r="E195" s="91"/>
      <c r="F195" s="77"/>
      <c r="G195" s="78"/>
      <c r="H195" s="78"/>
      <c r="I195" s="78"/>
    </row>
    <row r="196" spans="1:17" x14ac:dyDescent="0.25">
      <c r="A196" s="233">
        <v>32</v>
      </c>
      <c r="B196" s="234"/>
      <c r="C196" s="235"/>
      <c r="D196" s="116" t="s">
        <v>36</v>
      </c>
      <c r="E196" s="89">
        <f>SUM(E197:E198)</f>
        <v>0</v>
      </c>
      <c r="F196" s="89">
        <f t="shared" ref="F196:G196" si="101">SUM(F197:F198)</f>
        <v>0</v>
      </c>
      <c r="G196" s="89">
        <f t="shared" si="101"/>
        <v>0</v>
      </c>
      <c r="H196" s="89">
        <f t="shared" ref="H196:I196" si="102">SUM(H197:H198)</f>
        <v>0</v>
      </c>
      <c r="I196" s="89">
        <f t="shared" si="102"/>
        <v>0</v>
      </c>
    </row>
    <row r="197" spans="1:17" hidden="1" x14ac:dyDescent="0.25">
      <c r="A197" s="230" t="s">
        <v>177</v>
      </c>
      <c r="B197" s="231"/>
      <c r="C197" s="232"/>
      <c r="D197" s="117" t="s">
        <v>57</v>
      </c>
      <c r="E197" s="91"/>
      <c r="F197" s="77"/>
      <c r="G197" s="78"/>
      <c r="H197" s="78"/>
      <c r="I197" s="78"/>
    </row>
    <row r="198" spans="1:17" hidden="1" x14ac:dyDescent="0.25">
      <c r="A198" s="230" t="s">
        <v>178</v>
      </c>
      <c r="B198" s="231"/>
      <c r="C198" s="232"/>
      <c r="D198" s="117" t="s">
        <v>88</v>
      </c>
      <c r="E198" s="91"/>
      <c r="F198" s="77"/>
      <c r="G198" s="78"/>
      <c r="H198" s="78"/>
      <c r="I198" s="78"/>
    </row>
    <row r="199" spans="1:17" x14ac:dyDescent="0.25">
      <c r="A199" s="245" t="s">
        <v>209</v>
      </c>
      <c r="B199" s="246"/>
      <c r="C199" s="247"/>
      <c r="D199" s="115" t="s">
        <v>89</v>
      </c>
      <c r="E199" s="93">
        <f>E200+E205+E212+E217</f>
        <v>17625.560000000001</v>
      </c>
      <c r="F199" s="93">
        <f>F205+F212+F217+F200</f>
        <v>3917.84</v>
      </c>
      <c r="G199" s="93">
        <f>G205+G212+G217+G200</f>
        <v>2500</v>
      </c>
      <c r="H199" s="93">
        <f>H205+H212+H217+H200</f>
        <v>2500</v>
      </c>
      <c r="I199" s="93">
        <f>I205+I212+I217+I200</f>
        <v>2500</v>
      </c>
      <c r="L199" s="66"/>
      <c r="M199" s="66"/>
      <c r="N199" s="66"/>
      <c r="O199" s="66"/>
      <c r="P199" s="66"/>
      <c r="Q199" s="66"/>
    </row>
    <row r="200" spans="1:17" ht="15" customHeight="1" x14ac:dyDescent="0.25">
      <c r="A200" s="258" t="s">
        <v>258</v>
      </c>
      <c r="B200" s="259"/>
      <c r="C200" s="260"/>
      <c r="D200" s="134" t="s">
        <v>259</v>
      </c>
      <c r="E200" s="86">
        <f>E201</f>
        <v>900</v>
      </c>
      <c r="F200" s="86">
        <f t="shared" ref="F200:I202" si="103">F201</f>
        <v>1500</v>
      </c>
      <c r="G200" s="86">
        <f t="shared" si="103"/>
        <v>1500</v>
      </c>
      <c r="H200" s="86">
        <f t="shared" si="103"/>
        <v>1500</v>
      </c>
      <c r="I200" s="86">
        <f t="shared" si="103"/>
        <v>1500</v>
      </c>
    </row>
    <row r="201" spans="1:17" ht="15" customHeight="1" x14ac:dyDescent="0.25">
      <c r="A201" s="261" t="s">
        <v>122</v>
      </c>
      <c r="B201" s="262"/>
      <c r="C201" s="263"/>
      <c r="D201" s="135" t="s">
        <v>18</v>
      </c>
      <c r="E201" s="87">
        <f>E202</f>
        <v>900</v>
      </c>
      <c r="F201" s="87">
        <f t="shared" si="103"/>
        <v>1500</v>
      </c>
      <c r="G201" s="87">
        <f t="shared" si="103"/>
        <v>1500</v>
      </c>
      <c r="H201" s="87">
        <f t="shared" si="103"/>
        <v>1500</v>
      </c>
      <c r="I201" s="87">
        <f t="shared" si="103"/>
        <v>1500</v>
      </c>
    </row>
    <row r="202" spans="1:17" ht="25.5" x14ac:dyDescent="0.25">
      <c r="A202" s="264">
        <v>4</v>
      </c>
      <c r="B202" s="265"/>
      <c r="C202" s="266"/>
      <c r="D202" s="136" t="s">
        <v>24</v>
      </c>
      <c r="E202" s="88">
        <f>E203</f>
        <v>900</v>
      </c>
      <c r="F202" s="88">
        <f t="shared" si="103"/>
        <v>1500</v>
      </c>
      <c r="G202" s="88">
        <f t="shared" si="103"/>
        <v>1500</v>
      </c>
      <c r="H202" s="88">
        <f t="shared" si="103"/>
        <v>1500</v>
      </c>
      <c r="I202" s="88">
        <f t="shared" si="103"/>
        <v>1500</v>
      </c>
    </row>
    <row r="203" spans="1:17" ht="25.5" x14ac:dyDescent="0.25">
      <c r="A203" s="267">
        <v>42</v>
      </c>
      <c r="B203" s="268"/>
      <c r="C203" s="269"/>
      <c r="D203" s="137" t="s">
        <v>202</v>
      </c>
      <c r="E203" s="89">
        <f>SUM(E204:E204)</f>
        <v>900</v>
      </c>
      <c r="F203" s="89">
        <f>SUM(F204:F204)</f>
        <v>1500</v>
      </c>
      <c r="G203" s="89">
        <f>SUM(G204:G204)</f>
        <v>1500</v>
      </c>
      <c r="H203" s="89">
        <f>SUM(H204:H204)</f>
        <v>1500</v>
      </c>
      <c r="I203" s="89">
        <f>SUM(I204:I204)</f>
        <v>1500</v>
      </c>
    </row>
    <row r="204" spans="1:17" hidden="1" x14ac:dyDescent="0.25">
      <c r="A204" s="270" t="s">
        <v>185</v>
      </c>
      <c r="B204" s="271"/>
      <c r="C204" s="272"/>
      <c r="D204" s="139" t="s">
        <v>260</v>
      </c>
      <c r="E204" s="91">
        <v>900</v>
      </c>
      <c r="F204" s="100">
        <v>1500</v>
      </c>
      <c r="G204" s="77">
        <v>1500</v>
      </c>
      <c r="H204" s="77">
        <v>1500</v>
      </c>
      <c r="I204" s="77">
        <v>1500</v>
      </c>
    </row>
    <row r="205" spans="1:17" ht="15" customHeight="1" x14ac:dyDescent="0.25">
      <c r="A205" s="242" t="s">
        <v>210</v>
      </c>
      <c r="B205" s="243"/>
      <c r="C205" s="244"/>
      <c r="D205" s="111" t="s">
        <v>90</v>
      </c>
      <c r="E205" s="86">
        <f>E206</f>
        <v>15600.56</v>
      </c>
      <c r="F205" s="86">
        <f t="shared" ref="F205:I205" si="104">F206</f>
        <v>2417.84</v>
      </c>
      <c r="G205" s="86">
        <f t="shared" si="104"/>
        <v>500</v>
      </c>
      <c r="H205" s="86">
        <f t="shared" si="104"/>
        <v>500</v>
      </c>
      <c r="I205" s="86">
        <f t="shared" si="104"/>
        <v>500</v>
      </c>
    </row>
    <row r="206" spans="1:17" ht="15" customHeight="1" x14ac:dyDescent="0.25">
      <c r="A206" s="239" t="s">
        <v>122</v>
      </c>
      <c r="B206" s="240"/>
      <c r="C206" s="241"/>
      <c r="D206" s="103" t="s">
        <v>18</v>
      </c>
      <c r="E206" s="87">
        <f>E207</f>
        <v>15600.56</v>
      </c>
      <c r="F206" s="87">
        <f t="shared" ref="F206:I206" si="105">F207</f>
        <v>2417.84</v>
      </c>
      <c r="G206" s="87">
        <f t="shared" si="105"/>
        <v>500</v>
      </c>
      <c r="H206" s="87">
        <f t="shared" si="105"/>
        <v>500</v>
      </c>
      <c r="I206" s="87">
        <f t="shared" si="105"/>
        <v>500</v>
      </c>
    </row>
    <row r="207" spans="1:17" ht="25.5" x14ac:dyDescent="0.25">
      <c r="A207" s="236">
        <v>4</v>
      </c>
      <c r="B207" s="237"/>
      <c r="C207" s="238"/>
      <c r="D207" s="112" t="s">
        <v>24</v>
      </c>
      <c r="E207" s="88">
        <f>E208</f>
        <v>15600.56</v>
      </c>
      <c r="F207" s="88">
        <f t="shared" ref="F207:I207" si="106">F208</f>
        <v>2417.84</v>
      </c>
      <c r="G207" s="88">
        <f t="shared" si="106"/>
        <v>500</v>
      </c>
      <c r="H207" s="88">
        <f t="shared" si="106"/>
        <v>500</v>
      </c>
      <c r="I207" s="88">
        <f t="shared" si="106"/>
        <v>500</v>
      </c>
    </row>
    <row r="208" spans="1:17" ht="25.5" x14ac:dyDescent="0.25">
      <c r="A208" s="233">
        <v>42</v>
      </c>
      <c r="B208" s="234"/>
      <c r="C208" s="235"/>
      <c r="D208" s="116" t="s">
        <v>202</v>
      </c>
      <c r="E208" s="89">
        <f>SUM(E209:E211)</f>
        <v>15600.56</v>
      </c>
      <c r="F208" s="89">
        <f>SUM(F209:F211)</f>
        <v>2417.84</v>
      </c>
      <c r="G208" s="89">
        <f t="shared" ref="G208" si="107">SUM(G209:G211)</f>
        <v>500</v>
      </c>
      <c r="H208" s="89">
        <f t="shared" ref="H208:I208" si="108">SUM(H209:H211)</f>
        <v>500</v>
      </c>
      <c r="I208" s="89">
        <f t="shared" si="108"/>
        <v>500</v>
      </c>
    </row>
    <row r="209" spans="1:17" hidden="1" x14ac:dyDescent="0.25">
      <c r="A209" s="230" t="s">
        <v>182</v>
      </c>
      <c r="B209" s="231"/>
      <c r="C209" s="232"/>
      <c r="D209" s="114" t="s">
        <v>103</v>
      </c>
      <c r="E209" s="91">
        <v>12948.49</v>
      </c>
      <c r="F209" s="77">
        <v>2017.84</v>
      </c>
      <c r="G209" s="77">
        <v>0</v>
      </c>
      <c r="H209" s="77">
        <v>0</v>
      </c>
      <c r="I209" s="77">
        <v>0</v>
      </c>
    </row>
    <row r="210" spans="1:17" s="160" customFormat="1" hidden="1" x14ac:dyDescent="0.25">
      <c r="A210" s="230" t="s">
        <v>183</v>
      </c>
      <c r="B210" s="231"/>
      <c r="C210" s="232"/>
      <c r="D210" s="114" t="s">
        <v>104</v>
      </c>
      <c r="E210" s="91">
        <v>1543.16</v>
      </c>
      <c r="F210" s="77">
        <v>400</v>
      </c>
      <c r="G210" s="77">
        <v>500</v>
      </c>
      <c r="H210" s="77">
        <v>500</v>
      </c>
      <c r="I210" s="77">
        <v>500</v>
      </c>
    </row>
    <row r="211" spans="1:17" hidden="1" x14ac:dyDescent="0.25">
      <c r="A211" s="230" t="s">
        <v>184</v>
      </c>
      <c r="B211" s="231"/>
      <c r="C211" s="232"/>
      <c r="D211" s="114" t="s">
        <v>236</v>
      </c>
      <c r="E211" s="91">
        <v>1108.9100000000001</v>
      </c>
      <c r="F211" s="77">
        <v>0</v>
      </c>
      <c r="G211" s="77">
        <v>0</v>
      </c>
      <c r="H211" s="77">
        <v>0</v>
      </c>
      <c r="I211" s="77">
        <v>0</v>
      </c>
    </row>
    <row r="212" spans="1:17" ht="15" customHeight="1" x14ac:dyDescent="0.25">
      <c r="A212" s="242" t="s">
        <v>211</v>
      </c>
      <c r="B212" s="243"/>
      <c r="C212" s="244"/>
      <c r="D212" s="111" t="s">
        <v>215</v>
      </c>
      <c r="E212" s="86">
        <f>E213</f>
        <v>1125</v>
      </c>
      <c r="F212" s="86">
        <f t="shared" ref="F212:I212" si="109">F213</f>
        <v>0</v>
      </c>
      <c r="G212" s="86">
        <f t="shared" si="109"/>
        <v>500</v>
      </c>
      <c r="H212" s="86">
        <f t="shared" si="109"/>
        <v>500</v>
      </c>
      <c r="I212" s="86">
        <f t="shared" si="109"/>
        <v>500</v>
      </c>
    </row>
    <row r="213" spans="1:17" ht="15" customHeight="1" x14ac:dyDescent="0.25">
      <c r="A213" s="239" t="s">
        <v>122</v>
      </c>
      <c r="B213" s="240"/>
      <c r="C213" s="241"/>
      <c r="D213" s="103" t="s">
        <v>18</v>
      </c>
      <c r="E213" s="87">
        <f>E214</f>
        <v>1125</v>
      </c>
      <c r="F213" s="87">
        <f t="shared" ref="F213:I213" si="110">F214</f>
        <v>0</v>
      </c>
      <c r="G213" s="87">
        <f t="shared" si="110"/>
        <v>500</v>
      </c>
      <c r="H213" s="87">
        <f t="shared" si="110"/>
        <v>500</v>
      </c>
      <c r="I213" s="87">
        <f t="shared" si="110"/>
        <v>500</v>
      </c>
    </row>
    <row r="214" spans="1:17" ht="25.5" x14ac:dyDescent="0.25">
      <c r="A214" s="236">
        <v>4</v>
      </c>
      <c r="B214" s="237"/>
      <c r="C214" s="238"/>
      <c r="D214" s="112" t="s">
        <v>24</v>
      </c>
      <c r="E214" s="88">
        <f>E215</f>
        <v>1125</v>
      </c>
      <c r="F214" s="88">
        <f t="shared" ref="F214:I214" si="111">F215</f>
        <v>0</v>
      </c>
      <c r="G214" s="88">
        <f t="shared" si="111"/>
        <v>500</v>
      </c>
      <c r="H214" s="88">
        <f t="shared" si="111"/>
        <v>500</v>
      </c>
      <c r="I214" s="88">
        <f t="shared" si="111"/>
        <v>500</v>
      </c>
    </row>
    <row r="215" spans="1:17" ht="25.5" x14ac:dyDescent="0.25">
      <c r="A215" s="233">
        <v>45</v>
      </c>
      <c r="B215" s="234"/>
      <c r="C215" s="235"/>
      <c r="D215" s="116" t="s">
        <v>237</v>
      </c>
      <c r="E215" s="89">
        <f>E216</f>
        <v>1125</v>
      </c>
      <c r="F215" s="89">
        <f t="shared" ref="F215:I215" si="112">F216</f>
        <v>0</v>
      </c>
      <c r="G215" s="89">
        <f t="shared" si="112"/>
        <v>500</v>
      </c>
      <c r="H215" s="89">
        <f t="shared" si="112"/>
        <v>500</v>
      </c>
      <c r="I215" s="89">
        <f t="shared" si="112"/>
        <v>500</v>
      </c>
    </row>
    <row r="216" spans="1:17" ht="25.5" hidden="1" x14ac:dyDescent="0.25">
      <c r="A216" s="230" t="s">
        <v>205</v>
      </c>
      <c r="B216" s="231"/>
      <c r="C216" s="232"/>
      <c r="D216" s="114" t="s">
        <v>204</v>
      </c>
      <c r="E216" s="91">
        <v>1125</v>
      </c>
      <c r="F216" s="77">
        <v>0</v>
      </c>
      <c r="G216" s="77">
        <v>500</v>
      </c>
      <c r="H216" s="77">
        <v>500</v>
      </c>
      <c r="I216" s="77">
        <v>500</v>
      </c>
    </row>
    <row r="217" spans="1:17" ht="15" customHeight="1" x14ac:dyDescent="0.25">
      <c r="A217" s="242" t="s">
        <v>238</v>
      </c>
      <c r="B217" s="243"/>
      <c r="C217" s="244"/>
      <c r="D217" s="111" t="s">
        <v>239</v>
      </c>
      <c r="E217" s="86">
        <f>E218</f>
        <v>0</v>
      </c>
      <c r="F217" s="86">
        <f t="shared" ref="F217:I217" si="113">F218</f>
        <v>0</v>
      </c>
      <c r="G217" s="86">
        <f t="shared" si="113"/>
        <v>0</v>
      </c>
      <c r="H217" s="86">
        <f t="shared" si="113"/>
        <v>0</v>
      </c>
      <c r="I217" s="86">
        <f t="shared" si="113"/>
        <v>0</v>
      </c>
    </row>
    <row r="218" spans="1:17" ht="15" customHeight="1" x14ac:dyDescent="0.25">
      <c r="A218" s="239" t="s">
        <v>122</v>
      </c>
      <c r="B218" s="240"/>
      <c r="C218" s="241"/>
      <c r="D218" s="103" t="s">
        <v>18</v>
      </c>
      <c r="E218" s="87">
        <f>E219</f>
        <v>0</v>
      </c>
      <c r="F218" s="87">
        <f t="shared" ref="F218:I218" si="114">F219</f>
        <v>0</v>
      </c>
      <c r="G218" s="87">
        <f t="shared" si="114"/>
        <v>0</v>
      </c>
      <c r="H218" s="87">
        <f t="shared" si="114"/>
        <v>0</v>
      </c>
      <c r="I218" s="87">
        <f t="shared" si="114"/>
        <v>0</v>
      </c>
    </row>
    <row r="219" spans="1:17" x14ac:dyDescent="0.25">
      <c r="A219" s="236">
        <v>3</v>
      </c>
      <c r="B219" s="237"/>
      <c r="C219" s="238"/>
      <c r="D219" s="112" t="s">
        <v>240</v>
      </c>
      <c r="E219" s="88">
        <f>E220</f>
        <v>0</v>
      </c>
      <c r="F219" s="88">
        <f t="shared" ref="F219:I219" si="115">F220</f>
        <v>0</v>
      </c>
      <c r="G219" s="88">
        <f t="shared" si="115"/>
        <v>0</v>
      </c>
      <c r="H219" s="88">
        <f t="shared" si="115"/>
        <v>0</v>
      </c>
      <c r="I219" s="88">
        <f t="shared" si="115"/>
        <v>0</v>
      </c>
    </row>
    <row r="220" spans="1:17" x14ac:dyDescent="0.25">
      <c r="A220" s="233">
        <v>31</v>
      </c>
      <c r="B220" s="234"/>
      <c r="C220" s="235"/>
      <c r="D220" s="116" t="s">
        <v>36</v>
      </c>
      <c r="E220" s="89">
        <f>E221</f>
        <v>0</v>
      </c>
      <c r="F220" s="89">
        <f t="shared" ref="F220:I220" si="116">F221</f>
        <v>0</v>
      </c>
      <c r="G220" s="89">
        <f t="shared" si="116"/>
        <v>0</v>
      </c>
      <c r="H220" s="89">
        <f t="shared" si="116"/>
        <v>0</v>
      </c>
      <c r="I220" s="89">
        <f t="shared" si="116"/>
        <v>0</v>
      </c>
    </row>
    <row r="221" spans="1:17" hidden="1" x14ac:dyDescent="0.25">
      <c r="A221" s="230" t="s">
        <v>194</v>
      </c>
      <c r="B221" s="231"/>
      <c r="C221" s="232"/>
      <c r="D221" s="114" t="s">
        <v>94</v>
      </c>
      <c r="E221" s="91">
        <v>0</v>
      </c>
      <c r="F221" s="77"/>
      <c r="G221" s="77"/>
      <c r="H221" s="77"/>
      <c r="I221" s="77"/>
    </row>
    <row r="222" spans="1:17" ht="24" x14ac:dyDescent="0.25">
      <c r="A222" s="245" t="s">
        <v>212</v>
      </c>
      <c r="B222" s="246"/>
      <c r="C222" s="247"/>
      <c r="D222" s="115" t="s">
        <v>92</v>
      </c>
      <c r="E222" s="93">
        <f>E223</f>
        <v>2996.33</v>
      </c>
      <c r="F222" s="93">
        <f t="shared" ref="F222:I222" si="117">F223</f>
        <v>23234.84</v>
      </c>
      <c r="G222" s="93">
        <f t="shared" si="117"/>
        <v>500</v>
      </c>
      <c r="H222" s="93">
        <f t="shared" si="117"/>
        <v>500</v>
      </c>
      <c r="I222" s="93">
        <f t="shared" si="117"/>
        <v>500</v>
      </c>
      <c r="L222" s="66"/>
      <c r="M222" s="66"/>
      <c r="N222" s="66"/>
      <c r="O222" s="66"/>
      <c r="P222" s="66"/>
      <c r="Q222" s="66"/>
    </row>
    <row r="223" spans="1:17" ht="28.5" customHeight="1" x14ac:dyDescent="0.25">
      <c r="A223" s="242" t="s">
        <v>213</v>
      </c>
      <c r="B223" s="243"/>
      <c r="C223" s="244"/>
      <c r="D223" s="111" t="s">
        <v>214</v>
      </c>
      <c r="E223" s="86">
        <f>E224</f>
        <v>2996.33</v>
      </c>
      <c r="F223" s="86">
        <f t="shared" ref="F223:I223" si="118">F224</f>
        <v>23234.84</v>
      </c>
      <c r="G223" s="86">
        <f t="shared" si="118"/>
        <v>500</v>
      </c>
      <c r="H223" s="86">
        <f t="shared" si="118"/>
        <v>500</v>
      </c>
      <c r="I223" s="86">
        <f t="shared" si="118"/>
        <v>500</v>
      </c>
    </row>
    <row r="224" spans="1:17" ht="15" customHeight="1" x14ac:dyDescent="0.25">
      <c r="A224" s="239" t="s">
        <v>122</v>
      </c>
      <c r="B224" s="240"/>
      <c r="C224" s="241"/>
      <c r="D224" s="103" t="s">
        <v>18</v>
      </c>
      <c r="E224" s="87">
        <f>E225</f>
        <v>2996.33</v>
      </c>
      <c r="F224" s="87">
        <f t="shared" ref="F224:I224" si="119">F225</f>
        <v>23234.84</v>
      </c>
      <c r="G224" s="87">
        <f t="shared" si="119"/>
        <v>500</v>
      </c>
      <c r="H224" s="87">
        <f t="shared" si="119"/>
        <v>500</v>
      </c>
      <c r="I224" s="87">
        <f t="shared" si="119"/>
        <v>500</v>
      </c>
    </row>
    <row r="225" spans="1:9" x14ac:dyDescent="0.25">
      <c r="A225" s="236">
        <v>3</v>
      </c>
      <c r="B225" s="237"/>
      <c r="C225" s="238"/>
      <c r="D225" s="112" t="s">
        <v>22</v>
      </c>
      <c r="E225" s="88">
        <f>E226</f>
        <v>2996.33</v>
      </c>
      <c r="F225" s="88">
        <f t="shared" ref="F225:I225" si="120">F226</f>
        <v>23234.84</v>
      </c>
      <c r="G225" s="88">
        <f t="shared" si="120"/>
        <v>500</v>
      </c>
      <c r="H225" s="88">
        <f t="shared" si="120"/>
        <v>500</v>
      </c>
      <c r="I225" s="88">
        <f t="shared" si="120"/>
        <v>500</v>
      </c>
    </row>
    <row r="226" spans="1:9" ht="25.5" x14ac:dyDescent="0.25">
      <c r="A226" s="233">
        <v>32</v>
      </c>
      <c r="B226" s="234"/>
      <c r="C226" s="235"/>
      <c r="D226" s="116" t="s">
        <v>202</v>
      </c>
      <c r="E226" s="89">
        <f>E227</f>
        <v>2996.33</v>
      </c>
      <c r="F226" s="89">
        <f t="shared" ref="F226:I226" si="121">F227</f>
        <v>23234.84</v>
      </c>
      <c r="G226" s="89">
        <f t="shared" si="121"/>
        <v>500</v>
      </c>
      <c r="H226" s="89">
        <f t="shared" si="121"/>
        <v>500</v>
      </c>
      <c r="I226" s="89">
        <f t="shared" si="121"/>
        <v>500</v>
      </c>
    </row>
    <row r="227" spans="1:9" ht="25.5" hidden="1" x14ac:dyDescent="0.25">
      <c r="A227" s="230" t="s">
        <v>180</v>
      </c>
      <c r="B227" s="231"/>
      <c r="C227" s="232"/>
      <c r="D227" s="114" t="s">
        <v>201</v>
      </c>
      <c r="E227" s="91">
        <v>2996.33</v>
      </c>
      <c r="F227" s="77">
        <v>23234.84</v>
      </c>
      <c r="G227" s="77">
        <v>500</v>
      </c>
      <c r="H227" s="77">
        <v>500</v>
      </c>
      <c r="I227" s="77">
        <v>500</v>
      </c>
    </row>
    <row r="228" spans="1:9" ht="15" customHeight="1" x14ac:dyDescent="0.25">
      <c r="A228" s="239" t="s">
        <v>116</v>
      </c>
      <c r="B228" s="240"/>
      <c r="C228" s="241"/>
      <c r="D228" s="103" t="s">
        <v>117</v>
      </c>
      <c r="E228" s="87">
        <f>E229</f>
        <v>0</v>
      </c>
      <c r="F228" s="103">
        <f t="shared" ref="F228:I228" si="122">F229</f>
        <v>0</v>
      </c>
      <c r="G228" s="87">
        <f t="shared" si="122"/>
        <v>0</v>
      </c>
      <c r="H228" s="87">
        <f t="shared" si="122"/>
        <v>0</v>
      </c>
      <c r="I228" s="87">
        <f t="shared" si="122"/>
        <v>0</v>
      </c>
    </row>
    <row r="229" spans="1:9" x14ac:dyDescent="0.25">
      <c r="A229" s="236">
        <v>3</v>
      </c>
      <c r="B229" s="237"/>
      <c r="C229" s="238"/>
      <c r="D229" s="112" t="s">
        <v>22</v>
      </c>
      <c r="E229" s="88">
        <f>E230</f>
        <v>0</v>
      </c>
      <c r="F229" s="104">
        <f t="shared" ref="F229:I229" si="123">F230</f>
        <v>0</v>
      </c>
      <c r="G229" s="88">
        <f t="shared" si="123"/>
        <v>0</v>
      </c>
      <c r="H229" s="88">
        <f t="shared" si="123"/>
        <v>0</v>
      </c>
      <c r="I229" s="88">
        <f t="shared" si="123"/>
        <v>0</v>
      </c>
    </row>
    <row r="230" spans="1:9" ht="25.5" x14ac:dyDescent="0.25">
      <c r="A230" s="233">
        <v>32</v>
      </c>
      <c r="B230" s="234"/>
      <c r="C230" s="235"/>
      <c r="D230" s="116" t="s">
        <v>202</v>
      </c>
      <c r="E230" s="89">
        <f>E231</f>
        <v>0</v>
      </c>
      <c r="F230" s="101">
        <f t="shared" ref="F230:I230" si="124">F231</f>
        <v>0</v>
      </c>
      <c r="G230" s="89">
        <f t="shared" si="124"/>
        <v>0</v>
      </c>
      <c r="H230" s="89">
        <f t="shared" si="124"/>
        <v>0</v>
      </c>
      <c r="I230" s="89">
        <f t="shared" si="124"/>
        <v>0</v>
      </c>
    </row>
    <row r="231" spans="1:9" ht="25.5" hidden="1" x14ac:dyDescent="0.25">
      <c r="A231" s="230" t="s">
        <v>180</v>
      </c>
      <c r="B231" s="231"/>
      <c r="C231" s="232"/>
      <c r="D231" s="114" t="s">
        <v>201</v>
      </c>
      <c r="E231" s="91">
        <v>0</v>
      </c>
      <c r="F231" s="100">
        <v>0</v>
      </c>
      <c r="G231" s="77">
        <v>0</v>
      </c>
      <c r="H231" s="77">
        <v>0</v>
      </c>
      <c r="I231" s="77">
        <v>0</v>
      </c>
    </row>
    <row r="232" spans="1:9" ht="53.25" customHeight="1" x14ac:dyDescent="0.25">
      <c r="A232" s="273" t="s">
        <v>118</v>
      </c>
      <c r="B232" s="274"/>
      <c r="C232" s="275"/>
      <c r="D232" s="118" t="s">
        <v>93</v>
      </c>
      <c r="E232" s="106">
        <f>E233+E313+E339+E378+E352+E389+E402+E328+E413</f>
        <v>1707278.91</v>
      </c>
      <c r="F232" s="106">
        <f>F233+F313+F339+F378+F352+F389+F402+F328+F413</f>
        <v>1888172.59</v>
      </c>
      <c r="G232" s="106">
        <f>G233+G313+G339+G378+G352+G389+G402+G328+G413</f>
        <v>2034616</v>
      </c>
      <c r="H232" s="106">
        <f>H233+H313+H339+H378+H352+H389+H402+H328+H413</f>
        <v>2034616</v>
      </c>
      <c r="I232" s="106">
        <f>I233+I313+I339+I378+I352+I389+I402+I328+I413</f>
        <v>2034616</v>
      </c>
    </row>
    <row r="233" spans="1:9" ht="14.25" customHeight="1" x14ac:dyDescent="0.25">
      <c r="A233" s="242" t="s">
        <v>55</v>
      </c>
      <c r="B233" s="243"/>
      <c r="C233" s="244"/>
      <c r="D233" s="111" t="s">
        <v>22</v>
      </c>
      <c r="E233" s="86">
        <f>E234+E262+E275+E305</f>
        <v>33316.28</v>
      </c>
      <c r="F233" s="86">
        <f>F234+F262+F275+F305</f>
        <v>42380</v>
      </c>
      <c r="G233" s="86">
        <f>G234+G262+G275+G305</f>
        <v>43180</v>
      </c>
      <c r="H233" s="86">
        <f>H234+H262+H275+H305</f>
        <v>43180</v>
      </c>
      <c r="I233" s="86">
        <f>I234+I262+I275+I305</f>
        <v>43180</v>
      </c>
    </row>
    <row r="234" spans="1:9" ht="15" customHeight="1" x14ac:dyDescent="0.25">
      <c r="A234" s="239" t="s">
        <v>129</v>
      </c>
      <c r="B234" s="240"/>
      <c r="C234" s="241"/>
      <c r="D234" s="103" t="s">
        <v>40</v>
      </c>
      <c r="E234" s="87">
        <f>E235+E256</f>
        <v>3950.07</v>
      </c>
      <c r="F234" s="87">
        <f>F235+F256</f>
        <v>3910</v>
      </c>
      <c r="G234" s="87">
        <f>G235+G256</f>
        <v>3910</v>
      </c>
      <c r="H234" s="87">
        <f>H235+H256</f>
        <v>3910</v>
      </c>
      <c r="I234" s="87">
        <f>I235+I256</f>
        <v>3910</v>
      </c>
    </row>
    <row r="235" spans="1:9" x14ac:dyDescent="0.25">
      <c r="A235" s="236">
        <v>3</v>
      </c>
      <c r="B235" s="237"/>
      <c r="C235" s="238"/>
      <c r="D235" s="112" t="s">
        <v>22</v>
      </c>
      <c r="E235" s="88">
        <f>E236+E253+E250</f>
        <v>354.51</v>
      </c>
      <c r="F235" s="88">
        <f>F236+F253+F250</f>
        <v>2010</v>
      </c>
      <c r="G235" s="88">
        <f>G236+G253+G250</f>
        <v>2010</v>
      </c>
      <c r="H235" s="88">
        <f>H236+H253+H250</f>
        <v>2010</v>
      </c>
      <c r="I235" s="88">
        <f>I236+I253+I250</f>
        <v>2010</v>
      </c>
    </row>
    <row r="236" spans="1:9" x14ac:dyDescent="0.25">
      <c r="A236" s="233">
        <v>32</v>
      </c>
      <c r="B236" s="234"/>
      <c r="C236" s="235"/>
      <c r="D236" s="116" t="s">
        <v>36</v>
      </c>
      <c r="E236" s="89">
        <f>SUM(E237:E249)</f>
        <v>247.38</v>
      </c>
      <c r="F236" s="89">
        <f>SUM(F237:F249)</f>
        <v>1990</v>
      </c>
      <c r="G236" s="89">
        <f>SUM(G237:G249)</f>
        <v>1990</v>
      </c>
      <c r="H236" s="89">
        <f>SUM(H237:H249)</f>
        <v>1990</v>
      </c>
      <c r="I236" s="89">
        <f>SUM(I237:I249)</f>
        <v>1990</v>
      </c>
    </row>
    <row r="237" spans="1:9" hidden="1" x14ac:dyDescent="0.25">
      <c r="A237" s="230">
        <v>3211</v>
      </c>
      <c r="B237" s="231"/>
      <c r="C237" s="232"/>
      <c r="D237" s="114" t="s">
        <v>57</v>
      </c>
      <c r="E237" s="91">
        <v>0</v>
      </c>
      <c r="F237" s="100">
        <v>100</v>
      </c>
      <c r="G237" s="100">
        <v>100</v>
      </c>
      <c r="H237" s="100">
        <v>100</v>
      </c>
      <c r="I237" s="100">
        <v>100</v>
      </c>
    </row>
    <row r="238" spans="1:9" hidden="1" x14ac:dyDescent="0.25">
      <c r="A238" s="230">
        <v>3213</v>
      </c>
      <c r="B238" s="231">
        <v>3213</v>
      </c>
      <c r="C238" s="232">
        <v>3213</v>
      </c>
      <c r="D238" s="114" t="s">
        <v>58</v>
      </c>
      <c r="E238" s="91">
        <v>0</v>
      </c>
      <c r="F238" s="100">
        <v>50</v>
      </c>
      <c r="G238" s="100">
        <v>50</v>
      </c>
      <c r="H238" s="100">
        <v>50</v>
      </c>
      <c r="I238" s="100">
        <v>50</v>
      </c>
    </row>
    <row r="239" spans="1:9" hidden="1" x14ac:dyDescent="0.25">
      <c r="A239" s="230" t="s">
        <v>197</v>
      </c>
      <c r="B239" s="231">
        <v>3213</v>
      </c>
      <c r="C239" s="232">
        <v>3213</v>
      </c>
      <c r="D239" s="114" t="s">
        <v>198</v>
      </c>
      <c r="E239" s="91">
        <v>0</v>
      </c>
      <c r="F239" s="100">
        <v>50</v>
      </c>
      <c r="G239" s="100">
        <v>50</v>
      </c>
      <c r="H239" s="100">
        <v>50</v>
      </c>
      <c r="I239" s="100">
        <v>50</v>
      </c>
    </row>
    <row r="240" spans="1:9" hidden="1" x14ac:dyDescent="0.25">
      <c r="A240" s="230">
        <v>3221</v>
      </c>
      <c r="B240" s="231">
        <v>3221</v>
      </c>
      <c r="C240" s="232">
        <v>3221</v>
      </c>
      <c r="D240" s="114" t="s">
        <v>59</v>
      </c>
      <c r="E240" s="91">
        <v>44.65</v>
      </c>
      <c r="F240" s="100">
        <v>100</v>
      </c>
      <c r="G240" s="100">
        <v>100</v>
      </c>
      <c r="H240" s="100">
        <v>100</v>
      </c>
      <c r="I240" s="100">
        <v>100</v>
      </c>
    </row>
    <row r="241" spans="1:9" hidden="1" x14ac:dyDescent="0.25">
      <c r="A241" s="230">
        <v>3223</v>
      </c>
      <c r="B241" s="231">
        <v>3223</v>
      </c>
      <c r="C241" s="232">
        <v>3223</v>
      </c>
      <c r="D241" s="114" t="s">
        <v>60</v>
      </c>
      <c r="E241" s="91">
        <v>0</v>
      </c>
      <c r="F241" s="100">
        <v>50</v>
      </c>
      <c r="G241" s="100">
        <v>50</v>
      </c>
      <c r="H241" s="100">
        <v>50</v>
      </c>
      <c r="I241" s="100">
        <v>50</v>
      </c>
    </row>
    <row r="242" spans="1:9" hidden="1" x14ac:dyDescent="0.25">
      <c r="A242" s="230" t="s">
        <v>179</v>
      </c>
      <c r="B242" s="231">
        <v>3223</v>
      </c>
      <c r="C242" s="232">
        <v>3223</v>
      </c>
      <c r="D242" s="117" t="s">
        <v>77</v>
      </c>
      <c r="E242" s="91">
        <v>0</v>
      </c>
      <c r="F242" s="100">
        <v>200</v>
      </c>
      <c r="G242" s="100">
        <v>200</v>
      </c>
      <c r="H242" s="100">
        <v>200</v>
      </c>
      <c r="I242" s="100">
        <v>200</v>
      </c>
    </row>
    <row r="243" spans="1:9" hidden="1" x14ac:dyDescent="0.25">
      <c r="A243" s="230" t="s">
        <v>194</v>
      </c>
      <c r="B243" s="231">
        <v>3223</v>
      </c>
      <c r="C243" s="232">
        <v>3223</v>
      </c>
      <c r="D243" s="117" t="s">
        <v>61</v>
      </c>
      <c r="E243" s="91">
        <v>0</v>
      </c>
      <c r="F243" s="100">
        <v>200</v>
      </c>
      <c r="G243" s="100">
        <v>200</v>
      </c>
      <c r="H243" s="100">
        <v>200</v>
      </c>
      <c r="I243" s="100">
        <v>200</v>
      </c>
    </row>
    <row r="244" spans="1:9" hidden="1" x14ac:dyDescent="0.25">
      <c r="A244" s="119">
        <v>3231</v>
      </c>
      <c r="B244" s="120"/>
      <c r="C244" s="121"/>
      <c r="D244" s="114" t="s">
        <v>63</v>
      </c>
      <c r="E244" s="91">
        <v>11.09</v>
      </c>
      <c r="F244" s="100">
        <v>20</v>
      </c>
      <c r="G244" s="100">
        <v>20</v>
      </c>
      <c r="H244" s="100">
        <v>20</v>
      </c>
      <c r="I244" s="100">
        <v>20</v>
      </c>
    </row>
    <row r="245" spans="1:9" ht="26.25" hidden="1" x14ac:dyDescent="0.25">
      <c r="A245" s="230" t="s">
        <v>180</v>
      </c>
      <c r="B245" s="231">
        <v>3233</v>
      </c>
      <c r="C245" s="232">
        <v>3233</v>
      </c>
      <c r="D245" s="117" t="s">
        <v>95</v>
      </c>
      <c r="E245" s="91">
        <v>55.21</v>
      </c>
      <c r="F245" s="100">
        <v>300</v>
      </c>
      <c r="G245" s="100">
        <v>300</v>
      </c>
      <c r="H245" s="100">
        <v>300</v>
      </c>
      <c r="I245" s="100">
        <v>300</v>
      </c>
    </row>
    <row r="246" spans="1:9" hidden="1" x14ac:dyDescent="0.25">
      <c r="A246" s="230">
        <v>3235</v>
      </c>
      <c r="B246" s="231">
        <v>3235</v>
      </c>
      <c r="C246" s="232">
        <v>3235</v>
      </c>
      <c r="D246" s="114" t="s">
        <v>66</v>
      </c>
      <c r="E246" s="91">
        <v>0</v>
      </c>
      <c r="F246" s="100">
        <v>20</v>
      </c>
      <c r="G246" s="100">
        <v>20</v>
      </c>
      <c r="H246" s="100">
        <v>20</v>
      </c>
      <c r="I246" s="100">
        <v>20</v>
      </c>
    </row>
    <row r="247" spans="1:9" hidden="1" x14ac:dyDescent="0.25">
      <c r="A247" s="230">
        <v>3239</v>
      </c>
      <c r="B247" s="231">
        <v>3239</v>
      </c>
      <c r="C247" s="232">
        <v>3239</v>
      </c>
      <c r="D247" s="114" t="s">
        <v>70</v>
      </c>
      <c r="E247" s="91">
        <v>97.5</v>
      </c>
      <c r="F247" s="100">
        <v>300</v>
      </c>
      <c r="G247" s="100">
        <v>300</v>
      </c>
      <c r="H247" s="100">
        <v>300</v>
      </c>
      <c r="I247" s="100">
        <v>300</v>
      </c>
    </row>
    <row r="248" spans="1:9" hidden="1" x14ac:dyDescent="0.25">
      <c r="A248" s="230">
        <v>3293</v>
      </c>
      <c r="B248" s="231">
        <v>3293</v>
      </c>
      <c r="C248" s="232">
        <v>3293</v>
      </c>
      <c r="D248" s="114" t="s">
        <v>71</v>
      </c>
      <c r="E248" s="91">
        <v>0</v>
      </c>
      <c r="F248" s="100">
        <v>300</v>
      </c>
      <c r="G248" s="100">
        <v>300</v>
      </c>
      <c r="H248" s="100">
        <v>300</v>
      </c>
      <c r="I248" s="100">
        <v>300</v>
      </c>
    </row>
    <row r="249" spans="1:9" hidden="1" x14ac:dyDescent="0.25">
      <c r="A249" s="230">
        <v>3299</v>
      </c>
      <c r="B249" s="231">
        <v>3299</v>
      </c>
      <c r="C249" s="232">
        <v>3299</v>
      </c>
      <c r="D249" s="114" t="s">
        <v>74</v>
      </c>
      <c r="E249" s="91">
        <v>38.93</v>
      </c>
      <c r="F249" s="100">
        <v>300</v>
      </c>
      <c r="G249" s="100">
        <v>300</v>
      </c>
      <c r="H249" s="100">
        <v>300</v>
      </c>
      <c r="I249" s="100">
        <v>300</v>
      </c>
    </row>
    <row r="250" spans="1:9" s="160" customFormat="1" x14ac:dyDescent="0.25">
      <c r="A250" s="233">
        <v>34</v>
      </c>
      <c r="B250" s="234"/>
      <c r="C250" s="235"/>
      <c r="D250" s="116" t="s">
        <v>97</v>
      </c>
      <c r="E250" s="89">
        <f>SUM(E251:E252)</f>
        <v>107.13</v>
      </c>
      <c r="F250" s="89">
        <f t="shared" ref="F250:G250" si="125">SUM(F251:F253)</f>
        <v>20</v>
      </c>
      <c r="G250" s="101">
        <f t="shared" si="125"/>
        <v>20</v>
      </c>
      <c r="H250" s="101">
        <f t="shared" ref="H250:I250" si="126">SUM(H251:H253)</f>
        <v>20</v>
      </c>
      <c r="I250" s="101">
        <f t="shared" si="126"/>
        <v>20</v>
      </c>
    </row>
    <row r="251" spans="1:9" s="160" customFormat="1" x14ac:dyDescent="0.25">
      <c r="A251" s="230" t="s">
        <v>170</v>
      </c>
      <c r="B251" s="231">
        <v>3293</v>
      </c>
      <c r="C251" s="232">
        <v>3293</v>
      </c>
      <c r="D251" s="117" t="s">
        <v>75</v>
      </c>
      <c r="E251" s="91">
        <v>102.23</v>
      </c>
      <c r="F251" s="100">
        <v>10</v>
      </c>
      <c r="G251" s="100">
        <v>10</v>
      </c>
      <c r="H251" s="100">
        <v>10</v>
      </c>
      <c r="I251" s="100">
        <v>10</v>
      </c>
    </row>
    <row r="252" spans="1:9" s="160" customFormat="1" x14ac:dyDescent="0.25">
      <c r="A252" s="230" t="s">
        <v>181</v>
      </c>
      <c r="B252" s="231">
        <v>3293</v>
      </c>
      <c r="C252" s="232">
        <v>3293</v>
      </c>
      <c r="D252" s="117" t="s">
        <v>98</v>
      </c>
      <c r="E252" s="91">
        <v>4.9000000000000004</v>
      </c>
      <c r="F252" s="100">
        <v>10</v>
      </c>
      <c r="G252" s="100">
        <v>10</v>
      </c>
      <c r="H252" s="100">
        <v>10</v>
      </c>
      <c r="I252" s="100">
        <v>10</v>
      </c>
    </row>
    <row r="253" spans="1:9" x14ac:dyDescent="0.25">
      <c r="A253" s="233">
        <v>38</v>
      </c>
      <c r="B253" s="234"/>
      <c r="C253" s="235"/>
      <c r="D253" s="116" t="s">
        <v>97</v>
      </c>
      <c r="E253" s="89">
        <f>SUM(E254:E255)</f>
        <v>0</v>
      </c>
      <c r="F253" s="89">
        <f t="shared" ref="F253:G253" si="127">SUM(F254:F255)</f>
        <v>0</v>
      </c>
      <c r="G253" s="101">
        <f t="shared" si="127"/>
        <v>0</v>
      </c>
      <c r="H253" s="101">
        <f t="shared" ref="H253:I253" si="128">SUM(H254:H255)</f>
        <v>0</v>
      </c>
      <c r="I253" s="101">
        <f t="shared" si="128"/>
        <v>0</v>
      </c>
    </row>
    <row r="254" spans="1:9" x14ac:dyDescent="0.25">
      <c r="A254" s="230" t="s">
        <v>261</v>
      </c>
      <c r="B254" s="231">
        <v>3293</v>
      </c>
      <c r="C254" s="232">
        <v>3293</v>
      </c>
      <c r="D254" s="117" t="s">
        <v>262</v>
      </c>
      <c r="E254" s="91">
        <v>0</v>
      </c>
      <c r="F254" s="100"/>
      <c r="G254" s="100"/>
      <c r="H254" s="100"/>
      <c r="I254" s="100"/>
    </row>
    <row r="255" spans="1:9" x14ac:dyDescent="0.25">
      <c r="A255" s="230"/>
      <c r="B255" s="231"/>
      <c r="C255" s="232"/>
      <c r="D255" s="117"/>
      <c r="E255" s="91">
        <v>0</v>
      </c>
      <c r="F255" s="100"/>
      <c r="G255" s="100"/>
      <c r="H255" s="100"/>
      <c r="I255" s="100"/>
    </row>
    <row r="256" spans="1:9" ht="25.5" x14ac:dyDescent="0.25">
      <c r="A256" s="236">
        <v>4</v>
      </c>
      <c r="B256" s="237"/>
      <c r="C256" s="238"/>
      <c r="D256" s="112" t="s">
        <v>24</v>
      </c>
      <c r="E256" s="88">
        <f>E257</f>
        <v>3595.56</v>
      </c>
      <c r="F256" s="88">
        <f t="shared" ref="F256:I256" si="129">F257</f>
        <v>1900</v>
      </c>
      <c r="G256" s="88">
        <f t="shared" si="129"/>
        <v>1900</v>
      </c>
      <c r="H256" s="88">
        <f t="shared" si="129"/>
        <v>1900</v>
      </c>
      <c r="I256" s="88">
        <f t="shared" si="129"/>
        <v>1900</v>
      </c>
    </row>
    <row r="257" spans="1:9" ht="25.5" x14ac:dyDescent="0.25">
      <c r="A257" s="233">
        <v>42</v>
      </c>
      <c r="B257" s="234"/>
      <c r="C257" s="235"/>
      <c r="D257" s="116" t="s">
        <v>102</v>
      </c>
      <c r="E257" s="89">
        <f>SUM(E258:E261)</f>
        <v>3595.56</v>
      </c>
      <c r="F257" s="89">
        <f t="shared" ref="F257:G257" si="130">SUM(F258:F261)</f>
        <v>1900</v>
      </c>
      <c r="G257" s="89">
        <f t="shared" si="130"/>
        <v>1900</v>
      </c>
      <c r="H257" s="89">
        <f t="shared" ref="H257:I257" si="131">SUM(H258:H261)</f>
        <v>1900</v>
      </c>
      <c r="I257" s="89">
        <f t="shared" si="131"/>
        <v>1900</v>
      </c>
    </row>
    <row r="258" spans="1:9" hidden="1" x14ac:dyDescent="0.25">
      <c r="A258" s="230" t="s">
        <v>182</v>
      </c>
      <c r="B258" s="231"/>
      <c r="C258" s="232"/>
      <c r="D258" s="117" t="s">
        <v>103</v>
      </c>
      <c r="E258" s="91">
        <v>2437.5</v>
      </c>
      <c r="F258" s="100">
        <v>1000</v>
      </c>
      <c r="G258" s="100">
        <v>1000</v>
      </c>
      <c r="H258" s="100">
        <v>1000</v>
      </c>
      <c r="I258" s="100">
        <v>1000</v>
      </c>
    </row>
    <row r="259" spans="1:9" hidden="1" x14ac:dyDescent="0.25">
      <c r="A259" s="230" t="s">
        <v>183</v>
      </c>
      <c r="B259" s="231"/>
      <c r="C259" s="232"/>
      <c r="D259" s="117" t="s">
        <v>104</v>
      </c>
      <c r="E259" s="91">
        <v>0</v>
      </c>
      <c r="F259" s="100">
        <v>300</v>
      </c>
      <c r="G259" s="100">
        <v>300</v>
      </c>
      <c r="H259" s="100">
        <v>300</v>
      </c>
      <c r="I259" s="100">
        <v>300</v>
      </c>
    </row>
    <row r="260" spans="1:9" ht="20.25" hidden="1" customHeight="1" x14ac:dyDescent="0.25">
      <c r="A260" s="230" t="s">
        <v>184</v>
      </c>
      <c r="B260" s="231"/>
      <c r="C260" s="232"/>
      <c r="D260" s="117" t="s">
        <v>105</v>
      </c>
      <c r="E260" s="91">
        <v>1120.31</v>
      </c>
      <c r="F260" s="100">
        <v>500</v>
      </c>
      <c r="G260" s="100">
        <v>500</v>
      </c>
      <c r="H260" s="100">
        <v>500</v>
      </c>
      <c r="I260" s="100">
        <v>500</v>
      </c>
    </row>
    <row r="261" spans="1:9" hidden="1" x14ac:dyDescent="0.25">
      <c r="A261" s="230" t="s">
        <v>185</v>
      </c>
      <c r="B261" s="231"/>
      <c r="C261" s="232"/>
      <c r="D261" s="117" t="s">
        <v>106</v>
      </c>
      <c r="E261" s="91">
        <v>37.75</v>
      </c>
      <c r="F261" s="100">
        <v>100</v>
      </c>
      <c r="G261" s="100">
        <v>100</v>
      </c>
      <c r="H261" s="100">
        <v>100</v>
      </c>
      <c r="I261" s="100">
        <v>100</v>
      </c>
    </row>
    <row r="262" spans="1:9" ht="15" customHeight="1" x14ac:dyDescent="0.25">
      <c r="A262" s="239" t="s">
        <v>137</v>
      </c>
      <c r="B262" s="240"/>
      <c r="C262" s="241"/>
      <c r="D262" s="103" t="s">
        <v>138</v>
      </c>
      <c r="E262" s="87">
        <f>E263+E272</f>
        <v>15238.75</v>
      </c>
      <c r="F262" s="87">
        <f>F263+F272</f>
        <v>19410</v>
      </c>
      <c r="G262" s="87">
        <f>G263+G272</f>
        <v>19410</v>
      </c>
      <c r="H262" s="87">
        <f>H263+H272</f>
        <v>19410</v>
      </c>
      <c r="I262" s="87">
        <f>I263+I272</f>
        <v>19410</v>
      </c>
    </row>
    <row r="263" spans="1:9" x14ac:dyDescent="0.25">
      <c r="A263" s="236">
        <v>3</v>
      </c>
      <c r="B263" s="237"/>
      <c r="C263" s="238"/>
      <c r="D263" s="112" t="s">
        <v>22</v>
      </c>
      <c r="E263" s="88">
        <f>E264+E270</f>
        <v>15238.75</v>
      </c>
      <c r="F263" s="88">
        <f t="shared" ref="F263:I263" si="132">F264</f>
        <v>19400</v>
      </c>
      <c r="G263" s="88">
        <f t="shared" si="132"/>
        <v>19400</v>
      </c>
      <c r="H263" s="88">
        <f t="shared" si="132"/>
        <v>19400</v>
      </c>
      <c r="I263" s="88">
        <f t="shared" si="132"/>
        <v>19400</v>
      </c>
    </row>
    <row r="264" spans="1:9" x14ac:dyDescent="0.25">
      <c r="A264" s="233">
        <v>32</v>
      </c>
      <c r="B264" s="234"/>
      <c r="C264" s="235"/>
      <c r="D264" s="116" t="s">
        <v>36</v>
      </c>
      <c r="E264" s="89">
        <f>SUM(E265:E269)</f>
        <v>14858.75</v>
      </c>
      <c r="F264" s="89">
        <f t="shared" ref="F264:G264" si="133">SUM(F265:F269)</f>
        <v>19400</v>
      </c>
      <c r="G264" s="89">
        <f t="shared" si="133"/>
        <v>19400</v>
      </c>
      <c r="H264" s="89">
        <f t="shared" ref="H264:I264" si="134">SUM(H265:H269)</f>
        <v>19400</v>
      </c>
      <c r="I264" s="89">
        <f t="shared" si="134"/>
        <v>19400</v>
      </c>
    </row>
    <row r="265" spans="1:9" hidden="1" x14ac:dyDescent="0.25">
      <c r="A265" s="230" t="s">
        <v>192</v>
      </c>
      <c r="B265" s="231">
        <v>3231</v>
      </c>
      <c r="C265" s="232">
        <v>3231</v>
      </c>
      <c r="D265" s="114" t="s">
        <v>309</v>
      </c>
      <c r="E265" s="91">
        <v>23.53</v>
      </c>
      <c r="F265" s="100">
        <v>0</v>
      </c>
      <c r="G265" s="100">
        <v>0</v>
      </c>
      <c r="H265" s="100">
        <v>0</v>
      </c>
      <c r="I265" s="100">
        <v>0</v>
      </c>
    </row>
    <row r="266" spans="1:9" s="160" customFormat="1" hidden="1" x14ac:dyDescent="0.25">
      <c r="A266" s="230">
        <v>3231</v>
      </c>
      <c r="B266" s="231">
        <v>3231</v>
      </c>
      <c r="C266" s="232">
        <v>3231</v>
      </c>
      <c r="D266" s="114" t="s">
        <v>63</v>
      </c>
      <c r="E266" s="91">
        <v>11822</v>
      </c>
      <c r="F266" s="100">
        <v>15000</v>
      </c>
      <c r="G266" s="100">
        <v>15000</v>
      </c>
      <c r="H266" s="100">
        <v>15000</v>
      </c>
      <c r="I266" s="100">
        <v>15000</v>
      </c>
    </row>
    <row r="267" spans="1:9" ht="26.25" hidden="1" x14ac:dyDescent="0.25">
      <c r="A267" s="230" t="s">
        <v>180</v>
      </c>
      <c r="B267" s="231">
        <v>3233</v>
      </c>
      <c r="C267" s="232">
        <v>3233</v>
      </c>
      <c r="D267" s="117" t="s">
        <v>95</v>
      </c>
      <c r="E267" s="91">
        <v>0</v>
      </c>
      <c r="F267" s="100">
        <v>1000</v>
      </c>
      <c r="G267" s="100">
        <v>1000</v>
      </c>
      <c r="H267" s="100">
        <v>1000</v>
      </c>
      <c r="I267" s="100">
        <v>1000</v>
      </c>
    </row>
    <row r="268" spans="1:9" hidden="1" x14ac:dyDescent="0.25">
      <c r="A268" s="230" t="s">
        <v>186</v>
      </c>
      <c r="B268" s="231">
        <v>3295</v>
      </c>
      <c r="C268" s="232">
        <v>3295</v>
      </c>
      <c r="D268" s="117" t="s">
        <v>96</v>
      </c>
      <c r="E268" s="91">
        <v>1688</v>
      </c>
      <c r="F268" s="100">
        <v>1900</v>
      </c>
      <c r="G268" s="100">
        <v>1900</v>
      </c>
      <c r="H268" s="100">
        <v>1900</v>
      </c>
      <c r="I268" s="100">
        <v>1900</v>
      </c>
    </row>
    <row r="269" spans="1:9" hidden="1" x14ac:dyDescent="0.25">
      <c r="A269" s="230">
        <v>3299</v>
      </c>
      <c r="B269" s="231">
        <v>3299</v>
      </c>
      <c r="C269" s="232">
        <v>3299</v>
      </c>
      <c r="D269" s="114" t="s">
        <v>74</v>
      </c>
      <c r="E269" s="91">
        <v>1325.22</v>
      </c>
      <c r="F269" s="100">
        <v>1500</v>
      </c>
      <c r="G269" s="100">
        <v>1500</v>
      </c>
      <c r="H269" s="100">
        <v>1500</v>
      </c>
      <c r="I269" s="100">
        <v>1500</v>
      </c>
    </row>
    <row r="270" spans="1:9" x14ac:dyDescent="0.25">
      <c r="A270" s="233">
        <v>38</v>
      </c>
      <c r="B270" s="234"/>
      <c r="C270" s="235"/>
      <c r="D270" s="116" t="s">
        <v>141</v>
      </c>
      <c r="E270" s="89">
        <f>E271</f>
        <v>380</v>
      </c>
      <c r="F270" s="89">
        <f t="shared" ref="F270:I270" si="135">F271</f>
        <v>0</v>
      </c>
      <c r="G270" s="89">
        <f t="shared" si="135"/>
        <v>0</v>
      </c>
      <c r="H270" s="89">
        <f t="shared" si="135"/>
        <v>0</v>
      </c>
      <c r="I270" s="89">
        <f t="shared" si="135"/>
        <v>0</v>
      </c>
    </row>
    <row r="271" spans="1:9" hidden="1" x14ac:dyDescent="0.25">
      <c r="A271" s="230" t="s">
        <v>261</v>
      </c>
      <c r="B271" s="231">
        <v>3231</v>
      </c>
      <c r="C271" s="232">
        <v>3231</v>
      </c>
      <c r="D271" s="114" t="s">
        <v>100</v>
      </c>
      <c r="E271" s="91">
        <v>380</v>
      </c>
      <c r="F271" s="100">
        <v>0</v>
      </c>
      <c r="G271" s="100">
        <v>0</v>
      </c>
      <c r="H271" s="100">
        <v>0</v>
      </c>
      <c r="I271" s="100">
        <v>0</v>
      </c>
    </row>
    <row r="272" spans="1:9" ht="25.5" x14ac:dyDescent="0.25">
      <c r="A272" s="236">
        <v>4</v>
      </c>
      <c r="B272" s="237"/>
      <c r="C272" s="238"/>
      <c r="D272" s="112" t="s">
        <v>24</v>
      </c>
      <c r="E272" s="88">
        <f>E273</f>
        <v>0</v>
      </c>
      <c r="F272" s="88">
        <f t="shared" ref="F272:I272" si="136">F273</f>
        <v>10</v>
      </c>
      <c r="G272" s="88">
        <f t="shared" si="136"/>
        <v>10</v>
      </c>
      <c r="H272" s="88">
        <f t="shared" si="136"/>
        <v>10</v>
      </c>
      <c r="I272" s="88">
        <f t="shared" si="136"/>
        <v>10</v>
      </c>
    </row>
    <row r="273" spans="1:9" ht="25.5" x14ac:dyDescent="0.25">
      <c r="A273" s="233">
        <v>42</v>
      </c>
      <c r="B273" s="234"/>
      <c r="C273" s="235"/>
      <c r="D273" s="116" t="s">
        <v>102</v>
      </c>
      <c r="E273" s="89">
        <f>SUM(E274:E274)</f>
        <v>0</v>
      </c>
      <c r="F273" s="89">
        <f t="shared" ref="F273:I273" si="137">SUM(F274:F274)</f>
        <v>10</v>
      </c>
      <c r="G273" s="89">
        <f t="shared" si="137"/>
        <v>10</v>
      </c>
      <c r="H273" s="89">
        <f t="shared" si="137"/>
        <v>10</v>
      </c>
      <c r="I273" s="89">
        <f t="shared" si="137"/>
        <v>10</v>
      </c>
    </row>
    <row r="274" spans="1:9" hidden="1" x14ac:dyDescent="0.25">
      <c r="A274" s="230" t="s">
        <v>185</v>
      </c>
      <c r="B274" s="231"/>
      <c r="C274" s="232"/>
      <c r="D274" s="117" t="s">
        <v>106</v>
      </c>
      <c r="E274" s="91">
        <v>0</v>
      </c>
      <c r="F274" s="77">
        <v>10</v>
      </c>
      <c r="G274" s="100">
        <v>10</v>
      </c>
      <c r="H274" s="100">
        <v>10</v>
      </c>
      <c r="I274" s="100">
        <v>10</v>
      </c>
    </row>
    <row r="275" spans="1:9" ht="15" customHeight="1" x14ac:dyDescent="0.25">
      <c r="A275" s="239" t="s">
        <v>139</v>
      </c>
      <c r="B275" s="240"/>
      <c r="C275" s="241"/>
      <c r="D275" s="103" t="s">
        <v>140</v>
      </c>
      <c r="E275" s="87">
        <f>E276+E300</f>
        <v>8292.9</v>
      </c>
      <c r="F275" s="87">
        <f>F276+F300</f>
        <v>17560</v>
      </c>
      <c r="G275" s="87">
        <f>G276+G300</f>
        <v>18160</v>
      </c>
      <c r="H275" s="87">
        <f>H276+H300</f>
        <v>18160</v>
      </c>
      <c r="I275" s="87">
        <f>I276+I300</f>
        <v>18160</v>
      </c>
    </row>
    <row r="276" spans="1:9" x14ac:dyDescent="0.25">
      <c r="A276" s="236">
        <v>3</v>
      </c>
      <c r="B276" s="237"/>
      <c r="C276" s="238"/>
      <c r="D276" s="112" t="s">
        <v>22</v>
      </c>
      <c r="E276" s="88">
        <f>E277+E298</f>
        <v>6920.3</v>
      </c>
      <c r="F276" s="88">
        <f t="shared" ref="F276:G276" si="138">F277+F298</f>
        <v>15510</v>
      </c>
      <c r="G276" s="88">
        <f t="shared" si="138"/>
        <v>15710</v>
      </c>
      <c r="H276" s="88">
        <f t="shared" ref="H276:I276" si="139">H277+H298</f>
        <v>15710</v>
      </c>
      <c r="I276" s="88">
        <f t="shared" si="139"/>
        <v>15710</v>
      </c>
    </row>
    <row r="277" spans="1:9" x14ac:dyDescent="0.25">
      <c r="A277" s="233">
        <v>32</v>
      </c>
      <c r="B277" s="234"/>
      <c r="C277" s="235"/>
      <c r="D277" s="116" t="s">
        <v>36</v>
      </c>
      <c r="E277" s="89">
        <f>SUM(E278:E297)</f>
        <v>6920.3</v>
      </c>
      <c r="F277" s="89">
        <f t="shared" ref="F277:G277" si="140">SUM(F278:F297)</f>
        <v>15500</v>
      </c>
      <c r="G277" s="89">
        <f t="shared" si="140"/>
        <v>15700</v>
      </c>
      <c r="H277" s="89">
        <f t="shared" ref="H277:I277" si="141">SUM(H278:H297)</f>
        <v>15700</v>
      </c>
      <c r="I277" s="89">
        <f t="shared" si="141"/>
        <v>15700</v>
      </c>
    </row>
    <row r="278" spans="1:9" hidden="1" x14ac:dyDescent="0.25">
      <c r="A278" s="230">
        <v>3211</v>
      </c>
      <c r="B278" s="231"/>
      <c r="C278" s="232"/>
      <c r="D278" s="114" t="s">
        <v>57</v>
      </c>
      <c r="E278" s="91">
        <v>376.73</v>
      </c>
      <c r="F278" s="100">
        <v>2000</v>
      </c>
      <c r="G278" s="100">
        <v>2000</v>
      </c>
      <c r="H278" s="100">
        <v>2000</v>
      </c>
      <c r="I278" s="100">
        <v>2000</v>
      </c>
    </row>
    <row r="279" spans="1:9" hidden="1" x14ac:dyDescent="0.25">
      <c r="A279" s="230">
        <v>3213</v>
      </c>
      <c r="B279" s="231">
        <v>3213</v>
      </c>
      <c r="C279" s="232">
        <v>3213</v>
      </c>
      <c r="D279" s="114" t="s">
        <v>58</v>
      </c>
      <c r="E279" s="91">
        <v>0</v>
      </c>
      <c r="F279" s="100">
        <v>100</v>
      </c>
      <c r="G279" s="100">
        <v>100</v>
      </c>
      <c r="H279" s="100">
        <v>100</v>
      </c>
      <c r="I279" s="100">
        <v>100</v>
      </c>
    </row>
    <row r="280" spans="1:9" hidden="1" x14ac:dyDescent="0.25">
      <c r="A280" s="230" t="s">
        <v>197</v>
      </c>
      <c r="B280" s="231">
        <v>3213</v>
      </c>
      <c r="C280" s="232">
        <v>3213</v>
      </c>
      <c r="D280" s="114" t="s">
        <v>198</v>
      </c>
      <c r="E280" s="91">
        <v>0</v>
      </c>
      <c r="F280" s="100">
        <v>50</v>
      </c>
      <c r="G280" s="100">
        <v>50</v>
      </c>
      <c r="H280" s="100">
        <v>50</v>
      </c>
      <c r="I280" s="100">
        <v>50</v>
      </c>
    </row>
    <row r="281" spans="1:9" hidden="1" x14ac:dyDescent="0.25">
      <c r="A281" s="230">
        <v>3221</v>
      </c>
      <c r="B281" s="231">
        <v>3221</v>
      </c>
      <c r="C281" s="232">
        <v>3221</v>
      </c>
      <c r="D281" s="114" t="s">
        <v>59</v>
      </c>
      <c r="E281" s="91">
        <v>183.11</v>
      </c>
      <c r="F281" s="100">
        <v>1400</v>
      </c>
      <c r="G281" s="100">
        <v>1400</v>
      </c>
      <c r="H281" s="100">
        <v>1400</v>
      </c>
      <c r="I281" s="100">
        <v>1400</v>
      </c>
    </row>
    <row r="282" spans="1:9" hidden="1" x14ac:dyDescent="0.25">
      <c r="A282" s="230">
        <v>3223</v>
      </c>
      <c r="B282" s="231">
        <v>3223</v>
      </c>
      <c r="C282" s="232">
        <v>3223</v>
      </c>
      <c r="D282" s="114" t="s">
        <v>60</v>
      </c>
      <c r="E282" s="91">
        <v>0</v>
      </c>
      <c r="F282" s="100">
        <v>100</v>
      </c>
      <c r="G282" s="100">
        <v>100</v>
      </c>
      <c r="H282" s="100">
        <v>100</v>
      </c>
      <c r="I282" s="100">
        <v>100</v>
      </c>
    </row>
    <row r="283" spans="1:9" hidden="1" x14ac:dyDescent="0.25">
      <c r="A283" s="230">
        <v>3225</v>
      </c>
      <c r="B283" s="231">
        <v>3225</v>
      </c>
      <c r="C283" s="232">
        <v>3225</v>
      </c>
      <c r="D283" s="114" t="s">
        <v>61</v>
      </c>
      <c r="E283" s="91">
        <v>0</v>
      </c>
      <c r="F283" s="100">
        <v>1000</v>
      </c>
      <c r="G283" s="100">
        <v>1000</v>
      </c>
      <c r="H283" s="100">
        <v>1000</v>
      </c>
      <c r="I283" s="100">
        <v>1000</v>
      </c>
    </row>
    <row r="284" spans="1:9" hidden="1" x14ac:dyDescent="0.25">
      <c r="A284" s="230">
        <v>3227</v>
      </c>
      <c r="B284" s="231">
        <v>3227</v>
      </c>
      <c r="C284" s="232">
        <v>3227</v>
      </c>
      <c r="D284" s="114" t="s">
        <v>62</v>
      </c>
      <c r="E284" s="91">
        <v>0</v>
      </c>
      <c r="F284" s="100">
        <v>100</v>
      </c>
      <c r="G284" s="100">
        <v>100</v>
      </c>
      <c r="H284" s="100">
        <v>100</v>
      </c>
      <c r="I284" s="100">
        <v>100</v>
      </c>
    </row>
    <row r="285" spans="1:9" hidden="1" x14ac:dyDescent="0.25">
      <c r="A285" s="230">
        <v>3231</v>
      </c>
      <c r="B285" s="231">
        <v>3231</v>
      </c>
      <c r="C285" s="232">
        <v>3231</v>
      </c>
      <c r="D285" s="114" t="s">
        <v>63</v>
      </c>
      <c r="E285" s="91">
        <v>788.91</v>
      </c>
      <c r="F285" s="100">
        <v>1500</v>
      </c>
      <c r="G285" s="100">
        <v>1500</v>
      </c>
      <c r="H285" s="100">
        <v>1500</v>
      </c>
      <c r="I285" s="100">
        <v>1500</v>
      </c>
    </row>
    <row r="286" spans="1:9" hidden="1" x14ac:dyDescent="0.25">
      <c r="A286" s="230" t="s">
        <v>180</v>
      </c>
      <c r="B286" s="231">
        <v>3233</v>
      </c>
      <c r="C286" s="232">
        <v>3233</v>
      </c>
      <c r="D286" s="114" t="s">
        <v>78</v>
      </c>
      <c r="E286" s="91">
        <v>975</v>
      </c>
      <c r="F286" s="100">
        <v>200</v>
      </c>
      <c r="G286" s="100">
        <v>200</v>
      </c>
      <c r="H286" s="100">
        <v>200</v>
      </c>
      <c r="I286" s="100">
        <v>200</v>
      </c>
    </row>
    <row r="287" spans="1:9" hidden="1" x14ac:dyDescent="0.25">
      <c r="A287" s="230">
        <v>3234</v>
      </c>
      <c r="B287" s="231">
        <v>3234</v>
      </c>
      <c r="C287" s="232">
        <v>3234</v>
      </c>
      <c r="D287" s="114" t="s">
        <v>65</v>
      </c>
      <c r="E287" s="91">
        <v>0</v>
      </c>
      <c r="F287" s="100">
        <v>0</v>
      </c>
      <c r="G287" s="100">
        <v>0</v>
      </c>
      <c r="H287" s="100">
        <v>0</v>
      </c>
      <c r="I287" s="100">
        <v>0</v>
      </c>
    </row>
    <row r="288" spans="1:9" hidden="1" x14ac:dyDescent="0.25">
      <c r="A288" s="230">
        <v>3235</v>
      </c>
      <c r="B288" s="231">
        <v>3235</v>
      </c>
      <c r="C288" s="232">
        <v>3235</v>
      </c>
      <c r="D288" s="114" t="s">
        <v>66</v>
      </c>
      <c r="E288" s="91">
        <v>195.31</v>
      </c>
      <c r="F288" s="100">
        <v>2000</v>
      </c>
      <c r="G288" s="100">
        <v>2000</v>
      </c>
      <c r="H288" s="100">
        <v>2000</v>
      </c>
      <c r="I288" s="100">
        <v>2000</v>
      </c>
    </row>
    <row r="289" spans="1:9" hidden="1" x14ac:dyDescent="0.25">
      <c r="A289" s="230">
        <v>3236</v>
      </c>
      <c r="B289" s="231">
        <v>3236</v>
      </c>
      <c r="C289" s="232">
        <v>3236</v>
      </c>
      <c r="D289" s="114" t="s">
        <v>67</v>
      </c>
      <c r="E289" s="91">
        <v>0</v>
      </c>
      <c r="F289" s="100">
        <v>100</v>
      </c>
      <c r="G289" s="100">
        <v>100</v>
      </c>
      <c r="H289" s="100">
        <v>100</v>
      </c>
      <c r="I289" s="100">
        <v>100</v>
      </c>
    </row>
    <row r="290" spans="1:9" hidden="1" x14ac:dyDescent="0.25">
      <c r="A290" s="230">
        <v>3237</v>
      </c>
      <c r="B290" s="231">
        <v>3237</v>
      </c>
      <c r="C290" s="232">
        <v>3237</v>
      </c>
      <c r="D290" s="114" t="s">
        <v>68</v>
      </c>
      <c r="E290" s="91">
        <v>149.30000000000001</v>
      </c>
      <c r="F290" s="100">
        <v>0</v>
      </c>
      <c r="G290" s="100">
        <v>100</v>
      </c>
      <c r="H290" s="100">
        <v>100</v>
      </c>
      <c r="I290" s="100">
        <v>100</v>
      </c>
    </row>
    <row r="291" spans="1:9" hidden="1" x14ac:dyDescent="0.25">
      <c r="A291" s="230">
        <v>3238</v>
      </c>
      <c r="B291" s="231">
        <v>3238</v>
      </c>
      <c r="C291" s="232">
        <v>3238</v>
      </c>
      <c r="D291" s="114" t="s">
        <v>69</v>
      </c>
      <c r="E291" s="91">
        <v>0</v>
      </c>
      <c r="F291" s="100">
        <v>100</v>
      </c>
      <c r="G291" s="100">
        <v>100</v>
      </c>
      <c r="H291" s="100">
        <v>100</v>
      </c>
      <c r="I291" s="100">
        <v>100</v>
      </c>
    </row>
    <row r="292" spans="1:9" hidden="1" x14ac:dyDescent="0.25">
      <c r="A292" s="230">
        <v>3239</v>
      </c>
      <c r="B292" s="231">
        <v>3239</v>
      </c>
      <c r="C292" s="232">
        <v>3239</v>
      </c>
      <c r="D292" s="114" t="s">
        <v>70</v>
      </c>
      <c r="E292" s="91">
        <v>0</v>
      </c>
      <c r="F292" s="100">
        <v>1500</v>
      </c>
      <c r="G292" s="100">
        <v>1500</v>
      </c>
      <c r="H292" s="100">
        <v>1500</v>
      </c>
      <c r="I292" s="100">
        <v>1500</v>
      </c>
    </row>
    <row r="293" spans="1:9" s="160" customFormat="1" hidden="1" x14ac:dyDescent="0.25">
      <c r="A293" s="230" t="s">
        <v>186</v>
      </c>
      <c r="B293" s="231">
        <v>3294</v>
      </c>
      <c r="C293" s="232">
        <v>3294</v>
      </c>
      <c r="D293" s="114" t="s">
        <v>96</v>
      </c>
      <c r="E293" s="91">
        <v>52</v>
      </c>
      <c r="F293" s="100">
        <v>0</v>
      </c>
      <c r="G293" s="100">
        <v>100</v>
      </c>
      <c r="H293" s="100">
        <v>100</v>
      </c>
      <c r="I293" s="100">
        <v>100</v>
      </c>
    </row>
    <row r="294" spans="1:9" hidden="1" x14ac:dyDescent="0.25">
      <c r="A294" s="230">
        <v>3293</v>
      </c>
      <c r="B294" s="231">
        <v>3293</v>
      </c>
      <c r="C294" s="232">
        <v>3293</v>
      </c>
      <c r="D294" s="114" t="s">
        <v>71</v>
      </c>
      <c r="E294" s="91">
        <v>10.5</v>
      </c>
      <c r="F294" s="100">
        <v>150</v>
      </c>
      <c r="G294" s="100">
        <v>150</v>
      </c>
      <c r="H294" s="100">
        <v>150</v>
      </c>
      <c r="I294" s="100">
        <v>150</v>
      </c>
    </row>
    <row r="295" spans="1:9" hidden="1" x14ac:dyDescent="0.25">
      <c r="A295" s="230">
        <v>3294</v>
      </c>
      <c r="B295" s="231">
        <v>3294</v>
      </c>
      <c r="C295" s="232">
        <v>3294</v>
      </c>
      <c r="D295" s="114" t="s">
        <v>72</v>
      </c>
      <c r="E295" s="91">
        <v>0</v>
      </c>
      <c r="F295" s="100">
        <v>0</v>
      </c>
      <c r="G295" s="100">
        <v>0</v>
      </c>
      <c r="H295" s="100">
        <v>0</v>
      </c>
      <c r="I295" s="100">
        <v>0</v>
      </c>
    </row>
    <row r="296" spans="1:9" hidden="1" x14ac:dyDescent="0.25">
      <c r="A296" s="230">
        <v>3295</v>
      </c>
      <c r="B296" s="231">
        <v>3295</v>
      </c>
      <c r="C296" s="232">
        <v>3295</v>
      </c>
      <c r="D296" s="114" t="s">
        <v>73</v>
      </c>
      <c r="E296" s="91">
        <v>0</v>
      </c>
      <c r="F296" s="100">
        <v>0</v>
      </c>
      <c r="G296" s="100">
        <v>0</v>
      </c>
      <c r="H296" s="100">
        <v>0</v>
      </c>
      <c r="I296" s="100">
        <v>0</v>
      </c>
    </row>
    <row r="297" spans="1:9" hidden="1" x14ac:dyDescent="0.25">
      <c r="A297" s="230">
        <v>3299</v>
      </c>
      <c r="B297" s="231">
        <v>3299</v>
      </c>
      <c r="C297" s="232">
        <v>3299</v>
      </c>
      <c r="D297" s="114" t="s">
        <v>74</v>
      </c>
      <c r="E297" s="91">
        <v>4189.4399999999996</v>
      </c>
      <c r="F297" s="100">
        <v>5200</v>
      </c>
      <c r="G297" s="100">
        <v>5200</v>
      </c>
      <c r="H297" s="100">
        <v>5200</v>
      </c>
      <c r="I297" s="100">
        <v>5200</v>
      </c>
    </row>
    <row r="298" spans="1:9" x14ac:dyDescent="0.25">
      <c r="A298" s="233">
        <v>34</v>
      </c>
      <c r="B298" s="234"/>
      <c r="C298" s="235"/>
      <c r="D298" s="116" t="s">
        <v>97</v>
      </c>
      <c r="E298" s="89">
        <f>E299</f>
        <v>0</v>
      </c>
      <c r="F298" s="89">
        <f t="shared" ref="F298:I298" si="142">F299</f>
        <v>10</v>
      </c>
      <c r="G298" s="89">
        <f t="shared" si="142"/>
        <v>10</v>
      </c>
      <c r="H298" s="89">
        <f t="shared" si="142"/>
        <v>10</v>
      </c>
      <c r="I298" s="89">
        <f t="shared" si="142"/>
        <v>10</v>
      </c>
    </row>
    <row r="299" spans="1:9" hidden="1" x14ac:dyDescent="0.25">
      <c r="A299" s="230" t="s">
        <v>181</v>
      </c>
      <c r="B299" s="231">
        <v>3299</v>
      </c>
      <c r="C299" s="232">
        <v>3299</v>
      </c>
      <c r="D299" s="117" t="s">
        <v>98</v>
      </c>
      <c r="E299" s="91">
        <v>0</v>
      </c>
      <c r="F299" s="77">
        <v>10</v>
      </c>
      <c r="G299" s="100">
        <v>10</v>
      </c>
      <c r="H299" s="100">
        <v>10</v>
      </c>
      <c r="I299" s="100">
        <v>10</v>
      </c>
    </row>
    <row r="300" spans="1:9" ht="25.5" x14ac:dyDescent="0.25">
      <c r="A300" s="236">
        <v>4</v>
      </c>
      <c r="B300" s="237"/>
      <c r="C300" s="238"/>
      <c r="D300" s="112" t="s">
        <v>24</v>
      </c>
      <c r="E300" s="88">
        <f>E301</f>
        <v>1372.6</v>
      </c>
      <c r="F300" s="88">
        <f t="shared" ref="F300:I300" si="143">F301</f>
        <v>2050</v>
      </c>
      <c r="G300" s="88">
        <f t="shared" si="143"/>
        <v>2450</v>
      </c>
      <c r="H300" s="88">
        <f t="shared" si="143"/>
        <v>2450</v>
      </c>
      <c r="I300" s="88">
        <f t="shared" si="143"/>
        <v>2450</v>
      </c>
    </row>
    <row r="301" spans="1:9" ht="25.5" x14ac:dyDescent="0.25">
      <c r="A301" s="233">
        <v>42</v>
      </c>
      <c r="B301" s="234"/>
      <c r="C301" s="235"/>
      <c r="D301" s="116" t="s">
        <v>102</v>
      </c>
      <c r="E301" s="89">
        <f>SUM(E302:E304)</f>
        <v>1372.6</v>
      </c>
      <c r="F301" s="89">
        <f t="shared" ref="F301:G301" si="144">SUM(F302:F304)</f>
        <v>2050</v>
      </c>
      <c r="G301" s="89">
        <f t="shared" si="144"/>
        <v>2450</v>
      </c>
      <c r="H301" s="89">
        <f t="shared" ref="H301:I301" si="145">SUM(H302:H304)</f>
        <v>2450</v>
      </c>
      <c r="I301" s="89">
        <f t="shared" si="145"/>
        <v>2450</v>
      </c>
    </row>
    <row r="302" spans="1:9" hidden="1" x14ac:dyDescent="0.25">
      <c r="A302" s="230" t="s">
        <v>182</v>
      </c>
      <c r="B302" s="231"/>
      <c r="C302" s="232"/>
      <c r="D302" s="117" t="s">
        <v>103</v>
      </c>
      <c r="E302" s="91">
        <v>149.9</v>
      </c>
      <c r="F302" s="100">
        <v>300</v>
      </c>
      <c r="G302" s="100">
        <v>500</v>
      </c>
      <c r="H302" s="100">
        <v>500</v>
      </c>
      <c r="I302" s="100">
        <v>500</v>
      </c>
    </row>
    <row r="303" spans="1:9" ht="26.25" hidden="1" x14ac:dyDescent="0.25">
      <c r="A303" s="230" t="s">
        <v>184</v>
      </c>
      <c r="B303" s="231"/>
      <c r="C303" s="232"/>
      <c r="D303" s="117" t="s">
        <v>111</v>
      </c>
      <c r="E303" s="91">
        <v>0</v>
      </c>
      <c r="F303" s="100">
        <v>800</v>
      </c>
      <c r="G303" s="100">
        <v>1000</v>
      </c>
      <c r="H303" s="100">
        <v>1000</v>
      </c>
      <c r="I303" s="100">
        <v>1000</v>
      </c>
    </row>
    <row r="304" spans="1:9" hidden="1" x14ac:dyDescent="0.25">
      <c r="A304" s="230" t="s">
        <v>185</v>
      </c>
      <c r="B304" s="231"/>
      <c r="C304" s="232"/>
      <c r="D304" s="117" t="s">
        <v>106</v>
      </c>
      <c r="E304" s="91">
        <v>1222.7</v>
      </c>
      <c r="F304" s="100">
        <v>950</v>
      </c>
      <c r="G304" s="100">
        <v>950</v>
      </c>
      <c r="H304" s="100">
        <v>950</v>
      </c>
      <c r="I304" s="100">
        <v>950</v>
      </c>
    </row>
    <row r="305" spans="1:9" ht="15" customHeight="1" x14ac:dyDescent="0.25">
      <c r="A305" s="239" t="s">
        <v>216</v>
      </c>
      <c r="B305" s="240"/>
      <c r="C305" s="241"/>
      <c r="D305" s="103" t="s">
        <v>141</v>
      </c>
      <c r="E305" s="87">
        <f>E306+E310</f>
        <v>5834.56</v>
      </c>
      <c r="F305" s="87">
        <f>F306+F310</f>
        <v>1500</v>
      </c>
      <c r="G305" s="87">
        <f>G306+G310</f>
        <v>1700</v>
      </c>
      <c r="H305" s="87">
        <f>H306+H310</f>
        <v>1700</v>
      </c>
      <c r="I305" s="87">
        <f>I306+I310</f>
        <v>1700</v>
      </c>
    </row>
    <row r="306" spans="1:9" x14ac:dyDescent="0.25">
      <c r="A306" s="236">
        <v>3</v>
      </c>
      <c r="B306" s="237"/>
      <c r="C306" s="238"/>
      <c r="D306" s="112" t="s">
        <v>22</v>
      </c>
      <c r="E306" s="88">
        <f>E307</f>
        <v>1132</v>
      </c>
      <c r="F306" s="88">
        <f t="shared" ref="F306:I306" si="146">F307</f>
        <v>1200</v>
      </c>
      <c r="G306" s="88">
        <f t="shared" si="146"/>
        <v>1200</v>
      </c>
      <c r="H306" s="88">
        <f t="shared" si="146"/>
        <v>1200</v>
      </c>
      <c r="I306" s="88">
        <f t="shared" si="146"/>
        <v>1200</v>
      </c>
    </row>
    <row r="307" spans="1:9" x14ac:dyDescent="0.25">
      <c r="A307" s="233">
        <v>32</v>
      </c>
      <c r="B307" s="234"/>
      <c r="C307" s="235"/>
      <c r="D307" s="116" t="s">
        <v>36</v>
      </c>
      <c r="E307" s="89">
        <f>SUM(E308:E309)</f>
        <v>1132</v>
      </c>
      <c r="F307" s="89">
        <f>SUM(F308:F309)</f>
        <v>1200</v>
      </c>
      <c r="G307" s="89">
        <f t="shared" ref="G307" si="147">SUM(G308:G309)</f>
        <v>1200</v>
      </c>
      <c r="H307" s="89">
        <f t="shared" ref="H307:I307" si="148">SUM(H308:H309)</f>
        <v>1200</v>
      </c>
      <c r="I307" s="89">
        <f t="shared" si="148"/>
        <v>1200</v>
      </c>
    </row>
    <row r="308" spans="1:9" s="160" customFormat="1" hidden="1" x14ac:dyDescent="0.25">
      <c r="A308" s="230" t="s">
        <v>194</v>
      </c>
      <c r="B308" s="231">
        <v>3299</v>
      </c>
      <c r="C308" s="232">
        <v>3299</v>
      </c>
      <c r="D308" s="114" t="s">
        <v>61</v>
      </c>
      <c r="E308" s="91">
        <v>22</v>
      </c>
      <c r="F308" s="100">
        <v>600</v>
      </c>
      <c r="G308" s="100">
        <v>600</v>
      </c>
      <c r="H308" s="100">
        <v>600</v>
      </c>
      <c r="I308" s="100">
        <v>600</v>
      </c>
    </row>
    <row r="309" spans="1:9" hidden="1" x14ac:dyDescent="0.25">
      <c r="A309" s="230">
        <v>3299</v>
      </c>
      <c r="B309" s="231">
        <v>3299</v>
      </c>
      <c r="C309" s="232">
        <v>3299</v>
      </c>
      <c r="D309" s="114" t="s">
        <v>74</v>
      </c>
      <c r="E309" s="91">
        <v>1110</v>
      </c>
      <c r="F309" s="100">
        <v>600</v>
      </c>
      <c r="G309" s="100">
        <v>600</v>
      </c>
      <c r="H309" s="100">
        <v>600</v>
      </c>
      <c r="I309" s="100">
        <v>600</v>
      </c>
    </row>
    <row r="310" spans="1:9" s="160" customFormat="1" ht="25.5" x14ac:dyDescent="0.25">
      <c r="A310" s="236">
        <v>4</v>
      </c>
      <c r="B310" s="237"/>
      <c r="C310" s="238"/>
      <c r="D310" s="132" t="s">
        <v>24</v>
      </c>
      <c r="E310" s="88">
        <f t="shared" ref="E310:I311" si="149">E311</f>
        <v>4702.5600000000004</v>
      </c>
      <c r="F310" s="88">
        <f t="shared" si="149"/>
        <v>300</v>
      </c>
      <c r="G310" s="88">
        <f t="shared" si="149"/>
        <v>500</v>
      </c>
      <c r="H310" s="88">
        <f t="shared" si="149"/>
        <v>500</v>
      </c>
      <c r="I310" s="88">
        <f t="shared" si="149"/>
        <v>500</v>
      </c>
    </row>
    <row r="311" spans="1:9" s="160" customFormat="1" ht="25.5" x14ac:dyDescent="0.25">
      <c r="A311" s="233">
        <v>42</v>
      </c>
      <c r="B311" s="234"/>
      <c r="C311" s="235"/>
      <c r="D311" s="116" t="s">
        <v>102</v>
      </c>
      <c r="E311" s="89">
        <f>E312</f>
        <v>4702.5600000000004</v>
      </c>
      <c r="F311" s="89">
        <f>F312</f>
        <v>300</v>
      </c>
      <c r="G311" s="89">
        <f t="shared" si="149"/>
        <v>500</v>
      </c>
      <c r="H311" s="89">
        <f t="shared" si="149"/>
        <v>500</v>
      </c>
      <c r="I311" s="89">
        <f t="shared" si="149"/>
        <v>500</v>
      </c>
    </row>
    <row r="312" spans="1:9" s="160" customFormat="1" hidden="1" x14ac:dyDescent="0.25">
      <c r="A312" s="230" t="s">
        <v>182</v>
      </c>
      <c r="B312" s="231"/>
      <c r="C312" s="232"/>
      <c r="D312" s="117" t="s">
        <v>103</v>
      </c>
      <c r="E312" s="91">
        <v>4702.5600000000004</v>
      </c>
      <c r="F312" s="100">
        <v>300</v>
      </c>
      <c r="G312" s="100">
        <v>500</v>
      </c>
      <c r="H312" s="100">
        <v>500</v>
      </c>
      <c r="I312" s="100">
        <v>500</v>
      </c>
    </row>
    <row r="313" spans="1:9" ht="27.75" customHeight="1" x14ac:dyDescent="0.25">
      <c r="A313" s="242" t="s">
        <v>76</v>
      </c>
      <c r="B313" s="243"/>
      <c r="C313" s="244"/>
      <c r="D313" s="111" t="s">
        <v>142</v>
      </c>
      <c r="E313" s="86">
        <f t="shared" ref="E313:F313" si="150">E314</f>
        <v>1547809.77</v>
      </c>
      <c r="F313" s="86">
        <f t="shared" si="150"/>
        <v>1608342</v>
      </c>
      <c r="G313" s="86">
        <f>G314</f>
        <v>1706202</v>
      </c>
      <c r="H313" s="86">
        <f>H314</f>
        <v>1706202</v>
      </c>
      <c r="I313" s="86">
        <f>I314</f>
        <v>1706202</v>
      </c>
    </row>
    <row r="314" spans="1:9" ht="15" customHeight="1" x14ac:dyDescent="0.25">
      <c r="A314" s="239" t="s">
        <v>139</v>
      </c>
      <c r="B314" s="240"/>
      <c r="C314" s="241"/>
      <c r="D314" s="103" t="s">
        <v>140</v>
      </c>
      <c r="E314" s="87">
        <f>E315</f>
        <v>1547809.77</v>
      </c>
      <c r="F314" s="87">
        <f t="shared" ref="F314:I314" si="151">F315</f>
        <v>1608342</v>
      </c>
      <c r="G314" s="87">
        <f t="shared" si="151"/>
        <v>1706202</v>
      </c>
      <c r="H314" s="87">
        <f t="shared" si="151"/>
        <v>1706202</v>
      </c>
      <c r="I314" s="87">
        <f t="shared" si="151"/>
        <v>1706202</v>
      </c>
    </row>
    <row r="315" spans="1:9" x14ac:dyDescent="0.25">
      <c r="A315" s="236">
        <v>3</v>
      </c>
      <c r="B315" s="237"/>
      <c r="C315" s="238"/>
      <c r="D315" s="112" t="s">
        <v>22</v>
      </c>
      <c r="E315" s="88">
        <f>E316+E321+E326</f>
        <v>1547809.77</v>
      </c>
      <c r="F315" s="88">
        <f t="shared" ref="F315:G315" si="152">F316+F321+F326</f>
        <v>1608342</v>
      </c>
      <c r="G315" s="88">
        <f t="shared" si="152"/>
        <v>1706202</v>
      </c>
      <c r="H315" s="88">
        <f t="shared" ref="H315:I315" si="153">H316+H321+H326</f>
        <v>1706202</v>
      </c>
      <c r="I315" s="88">
        <f t="shared" si="153"/>
        <v>1706202</v>
      </c>
    </row>
    <row r="316" spans="1:9" x14ac:dyDescent="0.25">
      <c r="A316" s="233">
        <v>31</v>
      </c>
      <c r="B316" s="234"/>
      <c r="C316" s="235"/>
      <c r="D316" s="116" t="s">
        <v>23</v>
      </c>
      <c r="E316" s="89">
        <f>SUM(E317:E320)</f>
        <v>1503311.47</v>
      </c>
      <c r="F316" s="89">
        <f>SUM(F317:F320)</f>
        <v>1559845</v>
      </c>
      <c r="G316" s="89">
        <f t="shared" ref="G316" si="154">SUM(G317:G320)</f>
        <v>1657705</v>
      </c>
      <c r="H316" s="89">
        <f t="shared" ref="H316:I316" si="155">SUM(H317:H320)</f>
        <v>1657705</v>
      </c>
      <c r="I316" s="89">
        <f t="shared" si="155"/>
        <v>1657705</v>
      </c>
    </row>
    <row r="317" spans="1:9" hidden="1" x14ac:dyDescent="0.25">
      <c r="A317" s="230" t="s">
        <v>174</v>
      </c>
      <c r="B317" s="231"/>
      <c r="C317" s="232"/>
      <c r="D317" s="117" t="s">
        <v>85</v>
      </c>
      <c r="E317" s="91">
        <v>1249806.67</v>
      </c>
      <c r="F317" s="100">
        <v>1296000</v>
      </c>
      <c r="G317" s="100">
        <f>115000*12</f>
        <v>1380000</v>
      </c>
      <c r="H317" s="100">
        <f>115000*12</f>
        <v>1380000</v>
      </c>
      <c r="I317" s="100">
        <f>115000*12</f>
        <v>1380000</v>
      </c>
    </row>
    <row r="318" spans="1:9" hidden="1" x14ac:dyDescent="0.25">
      <c r="A318" s="230" t="s">
        <v>175</v>
      </c>
      <c r="B318" s="231"/>
      <c r="C318" s="232"/>
      <c r="D318" s="117" t="s">
        <v>86</v>
      </c>
      <c r="E318" s="91">
        <v>47064.87</v>
      </c>
      <c r="F318" s="100">
        <v>50000</v>
      </c>
      <c r="G318" s="100">
        <v>50000</v>
      </c>
      <c r="H318" s="100">
        <v>50000</v>
      </c>
      <c r="I318" s="100">
        <v>50000</v>
      </c>
    </row>
    <row r="319" spans="1:9" hidden="1" x14ac:dyDescent="0.25">
      <c r="A319" s="230" t="s">
        <v>176</v>
      </c>
      <c r="B319" s="231"/>
      <c r="C319" s="232"/>
      <c r="D319" s="117" t="s">
        <v>87</v>
      </c>
      <c r="E319" s="91">
        <v>206439.93</v>
      </c>
      <c r="F319" s="100">
        <v>213840</v>
      </c>
      <c r="G319" s="100">
        <f>G317*0.165</f>
        <v>227700</v>
      </c>
      <c r="H319" s="100">
        <f>H317*0.165</f>
        <v>227700</v>
      </c>
      <c r="I319" s="100">
        <f>I317*0.165</f>
        <v>227700</v>
      </c>
    </row>
    <row r="320" spans="1:9" ht="26.25" hidden="1" x14ac:dyDescent="0.25">
      <c r="A320" s="230" t="s">
        <v>189</v>
      </c>
      <c r="B320" s="231"/>
      <c r="C320" s="232"/>
      <c r="D320" s="117" t="s">
        <v>107</v>
      </c>
      <c r="E320" s="91">
        <v>0</v>
      </c>
      <c r="F320" s="100">
        <v>5</v>
      </c>
      <c r="G320" s="100">
        <v>5</v>
      </c>
      <c r="H320" s="100">
        <v>5</v>
      </c>
      <c r="I320" s="100">
        <v>5</v>
      </c>
    </row>
    <row r="321" spans="1:9" x14ac:dyDescent="0.25">
      <c r="A321" s="233">
        <v>32</v>
      </c>
      <c r="B321" s="234"/>
      <c r="C321" s="235"/>
      <c r="D321" s="116" t="s">
        <v>36</v>
      </c>
      <c r="E321" s="89">
        <f>SUM(E322:E325)</f>
        <v>44498.3</v>
      </c>
      <c r="F321" s="89">
        <f t="shared" ref="F321:G321" si="156">SUM(F322:F325)</f>
        <v>48492</v>
      </c>
      <c r="G321" s="89">
        <f t="shared" si="156"/>
        <v>48492</v>
      </c>
      <c r="H321" s="89">
        <f t="shared" ref="H321:I321" si="157">SUM(H322:H325)</f>
        <v>48492</v>
      </c>
      <c r="I321" s="89">
        <f t="shared" si="157"/>
        <v>48492</v>
      </c>
    </row>
    <row r="322" spans="1:9" hidden="1" x14ac:dyDescent="0.25">
      <c r="A322" s="230" t="s">
        <v>178</v>
      </c>
      <c r="B322" s="231"/>
      <c r="C322" s="232"/>
      <c r="D322" s="117" t="s">
        <v>88</v>
      </c>
      <c r="E322" s="91">
        <v>40522.300000000003</v>
      </c>
      <c r="F322" s="100">
        <v>44400</v>
      </c>
      <c r="G322" s="100">
        <f>3400*12+300*12</f>
        <v>44400</v>
      </c>
      <c r="H322" s="100">
        <f>3400*12+300*12</f>
        <v>44400</v>
      </c>
      <c r="I322" s="100">
        <f>3400*12+300*12</f>
        <v>44400</v>
      </c>
    </row>
    <row r="323" spans="1:9" hidden="1" x14ac:dyDescent="0.25">
      <c r="A323" s="230" t="s">
        <v>188</v>
      </c>
      <c r="B323" s="231"/>
      <c r="C323" s="232"/>
      <c r="D323" s="122" t="s">
        <v>187</v>
      </c>
      <c r="E323" s="91">
        <v>0</v>
      </c>
      <c r="F323" s="100">
        <v>50</v>
      </c>
      <c r="G323" s="100">
        <v>50</v>
      </c>
      <c r="H323" s="100">
        <v>50</v>
      </c>
      <c r="I323" s="100">
        <v>50</v>
      </c>
    </row>
    <row r="324" spans="1:9" hidden="1" x14ac:dyDescent="0.25">
      <c r="A324" s="230" t="s">
        <v>190</v>
      </c>
      <c r="B324" s="231"/>
      <c r="C324" s="232"/>
      <c r="D324" s="117" t="s">
        <v>108</v>
      </c>
      <c r="E324" s="91">
        <v>3976</v>
      </c>
      <c r="F324" s="100">
        <v>4032</v>
      </c>
      <c r="G324" s="100">
        <f>336*12</f>
        <v>4032</v>
      </c>
      <c r="H324" s="100">
        <f>336*12</f>
        <v>4032</v>
      </c>
      <c r="I324" s="100">
        <f>336*12</f>
        <v>4032</v>
      </c>
    </row>
    <row r="325" spans="1:9" hidden="1" x14ac:dyDescent="0.25">
      <c r="A325" s="119" t="s">
        <v>191</v>
      </c>
      <c r="B325" s="120"/>
      <c r="C325" s="121"/>
      <c r="D325" s="117" t="s">
        <v>109</v>
      </c>
      <c r="E325" s="91">
        <v>0</v>
      </c>
      <c r="F325" s="100">
        <v>10</v>
      </c>
      <c r="G325" s="100">
        <v>10</v>
      </c>
      <c r="H325" s="100">
        <v>10</v>
      </c>
      <c r="I325" s="100">
        <v>10</v>
      </c>
    </row>
    <row r="326" spans="1:9" x14ac:dyDescent="0.25">
      <c r="A326" s="233">
        <v>34</v>
      </c>
      <c r="B326" s="234"/>
      <c r="C326" s="235"/>
      <c r="D326" s="116" t="s">
        <v>97</v>
      </c>
      <c r="E326" s="89">
        <f>E327</f>
        <v>0</v>
      </c>
      <c r="F326" s="89">
        <f t="shared" ref="F326:I326" si="158">F327</f>
        <v>5</v>
      </c>
      <c r="G326" s="101">
        <f t="shared" si="158"/>
        <v>5</v>
      </c>
      <c r="H326" s="101">
        <f t="shared" si="158"/>
        <v>5</v>
      </c>
      <c r="I326" s="101">
        <f t="shared" si="158"/>
        <v>5</v>
      </c>
    </row>
    <row r="327" spans="1:9" hidden="1" x14ac:dyDescent="0.25">
      <c r="A327" s="123" t="s">
        <v>181</v>
      </c>
      <c r="B327" s="124"/>
      <c r="C327" s="125"/>
      <c r="D327" s="117" t="s">
        <v>98</v>
      </c>
      <c r="E327" s="91">
        <v>0</v>
      </c>
      <c r="F327" s="100">
        <v>5</v>
      </c>
      <c r="G327" s="100">
        <v>5</v>
      </c>
      <c r="H327" s="100">
        <v>5</v>
      </c>
      <c r="I327" s="100">
        <v>5</v>
      </c>
    </row>
    <row r="328" spans="1:9" s="160" customFormat="1" ht="27.75" customHeight="1" x14ac:dyDescent="0.25">
      <c r="A328" s="242" t="s">
        <v>296</v>
      </c>
      <c r="B328" s="243"/>
      <c r="C328" s="244"/>
      <c r="D328" s="111" t="s">
        <v>297</v>
      </c>
      <c r="E328" s="86">
        <f>E329+E358</f>
        <v>0</v>
      </c>
      <c r="F328" s="86">
        <f>F329</f>
        <v>66812</v>
      </c>
      <c r="G328" s="86">
        <f t="shared" ref="G328:I328" si="159">G329</f>
        <v>101818</v>
      </c>
      <c r="H328" s="86">
        <f t="shared" si="159"/>
        <v>101818</v>
      </c>
      <c r="I328" s="86">
        <f t="shared" si="159"/>
        <v>101818</v>
      </c>
    </row>
    <row r="329" spans="1:9" s="160" customFormat="1" ht="15" customHeight="1" x14ac:dyDescent="0.25">
      <c r="A329" s="239" t="s">
        <v>139</v>
      </c>
      <c r="B329" s="240"/>
      <c r="C329" s="241"/>
      <c r="D329" s="103" t="s">
        <v>140</v>
      </c>
      <c r="E329" s="87">
        <f>E330</f>
        <v>0</v>
      </c>
      <c r="F329" s="87">
        <f t="shared" ref="F329:I329" si="160">F330</f>
        <v>66812</v>
      </c>
      <c r="G329" s="87">
        <f t="shared" si="160"/>
        <v>101818</v>
      </c>
      <c r="H329" s="87">
        <f t="shared" si="160"/>
        <v>101818</v>
      </c>
      <c r="I329" s="87">
        <f t="shared" si="160"/>
        <v>101818</v>
      </c>
    </row>
    <row r="330" spans="1:9" s="160" customFormat="1" x14ac:dyDescent="0.25">
      <c r="A330" s="236">
        <v>3</v>
      </c>
      <c r="B330" s="237"/>
      <c r="C330" s="238"/>
      <c r="D330" s="176" t="s">
        <v>22</v>
      </c>
      <c r="E330" s="88">
        <f>E331+E335</f>
        <v>0</v>
      </c>
      <c r="F330" s="88">
        <f>F331+F335</f>
        <v>66812</v>
      </c>
      <c r="G330" s="88">
        <f>G331+G335</f>
        <v>101818</v>
      </c>
      <c r="H330" s="88">
        <f>H331+H335</f>
        <v>101818</v>
      </c>
      <c r="I330" s="88">
        <f>I331+I335</f>
        <v>101818</v>
      </c>
    </row>
    <row r="331" spans="1:9" s="160" customFormat="1" x14ac:dyDescent="0.25">
      <c r="A331" s="233">
        <v>31</v>
      </c>
      <c r="B331" s="234"/>
      <c r="C331" s="235"/>
      <c r="D331" s="116" t="s">
        <v>23</v>
      </c>
      <c r="E331" s="89">
        <f>SUM(E332:E334)</f>
        <v>0</v>
      </c>
      <c r="F331" s="89">
        <f>SUM(F332:F334)</f>
        <v>64192</v>
      </c>
      <c r="G331" s="89">
        <f>SUM(G332:G334)</f>
        <v>96138</v>
      </c>
      <c r="H331" s="89">
        <f>SUM(H332:H334)</f>
        <v>96138</v>
      </c>
      <c r="I331" s="89">
        <f>SUM(I332:I334)</f>
        <v>96138</v>
      </c>
    </row>
    <row r="332" spans="1:9" s="160" customFormat="1" hidden="1" x14ac:dyDescent="0.25">
      <c r="A332" s="230" t="s">
        <v>174</v>
      </c>
      <c r="B332" s="231"/>
      <c r="C332" s="232"/>
      <c r="D332" s="117" t="s">
        <v>85</v>
      </c>
      <c r="E332" s="91">
        <v>0</v>
      </c>
      <c r="F332" s="100">
        <v>53712</v>
      </c>
      <c r="G332" s="100">
        <f>2238*3*12</f>
        <v>80568</v>
      </c>
      <c r="H332" s="100">
        <f>2238*3*12</f>
        <v>80568</v>
      </c>
      <c r="I332" s="100">
        <f>2238*3*12</f>
        <v>80568</v>
      </c>
    </row>
    <row r="333" spans="1:9" s="160" customFormat="1" hidden="1" x14ac:dyDescent="0.25">
      <c r="A333" s="230" t="s">
        <v>175</v>
      </c>
      <c r="B333" s="231"/>
      <c r="C333" s="232"/>
      <c r="D333" s="117" t="s">
        <v>86</v>
      </c>
      <c r="E333" s="91">
        <v>0</v>
      </c>
      <c r="F333" s="100">
        <v>1600</v>
      </c>
      <c r="G333" s="100">
        <f>750*3</f>
        <v>2250</v>
      </c>
      <c r="H333" s="100">
        <f>750*3</f>
        <v>2250</v>
      </c>
      <c r="I333" s="100">
        <f>750*3</f>
        <v>2250</v>
      </c>
    </row>
    <row r="334" spans="1:9" s="160" customFormat="1" hidden="1" x14ac:dyDescent="0.25">
      <c r="A334" s="230" t="s">
        <v>176</v>
      </c>
      <c r="B334" s="231"/>
      <c r="C334" s="232"/>
      <c r="D334" s="117" t="s">
        <v>87</v>
      </c>
      <c r="E334" s="91">
        <v>0</v>
      </c>
      <c r="F334" s="100">
        <v>8880</v>
      </c>
      <c r="G334" s="100">
        <f>370*3*12</f>
        <v>13320</v>
      </c>
      <c r="H334" s="100">
        <f>370*3*12</f>
        <v>13320</v>
      </c>
      <c r="I334" s="100">
        <f>370*3*12</f>
        <v>13320</v>
      </c>
    </row>
    <row r="335" spans="1:9" s="160" customFormat="1" x14ac:dyDescent="0.25">
      <c r="A335" s="233">
        <v>32</v>
      </c>
      <c r="B335" s="234"/>
      <c r="C335" s="235"/>
      <c r="D335" s="116" t="s">
        <v>36</v>
      </c>
      <c r="E335" s="89">
        <f>SUM(E336:E337)</f>
        <v>0</v>
      </c>
      <c r="F335" s="89">
        <f t="shared" ref="F335" si="161">SUM(F336:F337)</f>
        <v>2620</v>
      </c>
      <c r="G335" s="89">
        <f>SUM(G336:G338)</f>
        <v>5680</v>
      </c>
      <c r="H335" s="89">
        <f>SUM(H336:H338)</f>
        <v>5680</v>
      </c>
      <c r="I335" s="89">
        <f>SUM(I336:I338)</f>
        <v>5680</v>
      </c>
    </row>
    <row r="336" spans="1:9" s="160" customFormat="1" hidden="1" x14ac:dyDescent="0.25">
      <c r="A336" s="230" t="s">
        <v>177</v>
      </c>
      <c r="B336" s="231"/>
      <c r="C336" s="232"/>
      <c r="D336" s="117" t="s">
        <v>57</v>
      </c>
      <c r="E336" s="91">
        <v>0</v>
      </c>
      <c r="F336" s="100">
        <v>120</v>
      </c>
      <c r="G336" s="100">
        <f>30*3*2</f>
        <v>180</v>
      </c>
      <c r="H336" s="100">
        <f>30*3*2</f>
        <v>180</v>
      </c>
      <c r="I336" s="100">
        <f>30*3*2</f>
        <v>180</v>
      </c>
    </row>
    <row r="337" spans="1:10" s="160" customFormat="1" hidden="1" x14ac:dyDescent="0.25">
      <c r="A337" s="230" t="s">
        <v>178</v>
      </c>
      <c r="B337" s="231"/>
      <c r="C337" s="232"/>
      <c r="D337" s="117" t="s">
        <v>88</v>
      </c>
      <c r="E337" s="91">
        <v>0</v>
      </c>
      <c r="F337" s="100">
        <v>2500</v>
      </c>
      <c r="G337" s="100">
        <v>2500</v>
      </c>
      <c r="H337" s="100">
        <v>2500</v>
      </c>
      <c r="I337" s="100">
        <v>2500</v>
      </c>
    </row>
    <row r="338" spans="1:10" s="160" customFormat="1" hidden="1" x14ac:dyDescent="0.25">
      <c r="A338" s="230">
        <v>3235</v>
      </c>
      <c r="B338" s="231">
        <v>3235</v>
      </c>
      <c r="C338" s="232">
        <v>3235</v>
      </c>
      <c r="D338" s="114" t="s">
        <v>66</v>
      </c>
      <c r="E338" s="91">
        <v>0</v>
      </c>
      <c r="F338" s="100">
        <v>0</v>
      </c>
      <c r="G338" s="100">
        <v>3000</v>
      </c>
      <c r="H338" s="100">
        <v>3000</v>
      </c>
      <c r="I338" s="100">
        <v>3000</v>
      </c>
    </row>
    <row r="339" spans="1:10" s="160" customFormat="1" ht="21" customHeight="1" x14ac:dyDescent="0.3">
      <c r="A339" s="242" t="s">
        <v>299</v>
      </c>
      <c r="B339" s="243"/>
      <c r="C339" s="244"/>
      <c r="D339" s="111" t="s">
        <v>121</v>
      </c>
      <c r="E339" s="102">
        <f>E340+E345</f>
        <v>0</v>
      </c>
      <c r="F339" s="102">
        <f t="shared" ref="F339:G339" si="162">F340+F345</f>
        <v>0</v>
      </c>
      <c r="G339" s="102">
        <f t="shared" si="162"/>
        <v>740</v>
      </c>
      <c r="H339" s="102">
        <f t="shared" ref="H339:I339" si="163">H340+H345</f>
        <v>740</v>
      </c>
      <c r="I339" s="102">
        <f t="shared" si="163"/>
        <v>740</v>
      </c>
      <c r="J339" s="178" t="s">
        <v>293</v>
      </c>
    </row>
    <row r="340" spans="1:10" s="160" customFormat="1" ht="15" customHeight="1" x14ac:dyDescent="0.25">
      <c r="A340" s="279" t="s">
        <v>129</v>
      </c>
      <c r="B340" s="280"/>
      <c r="C340" s="281"/>
      <c r="D340" s="74" t="s">
        <v>40</v>
      </c>
      <c r="E340" s="74">
        <f>E341</f>
        <v>0</v>
      </c>
      <c r="F340" s="74">
        <f t="shared" ref="F340:I340" si="164">F341</f>
        <v>0</v>
      </c>
      <c r="G340" s="74">
        <f t="shared" si="164"/>
        <v>150</v>
      </c>
      <c r="H340" s="74">
        <f t="shared" si="164"/>
        <v>150</v>
      </c>
      <c r="I340" s="74">
        <f t="shared" si="164"/>
        <v>150</v>
      </c>
    </row>
    <row r="341" spans="1:10" s="160" customFormat="1" x14ac:dyDescent="0.25">
      <c r="A341" s="282">
        <v>3</v>
      </c>
      <c r="B341" s="283"/>
      <c r="C341" s="284"/>
      <c r="D341" s="184" t="s">
        <v>22</v>
      </c>
      <c r="E341" s="75">
        <f>E342</f>
        <v>0</v>
      </c>
      <c r="F341" s="75">
        <f t="shared" ref="F341:I341" si="165">F342</f>
        <v>0</v>
      </c>
      <c r="G341" s="75">
        <f t="shared" si="165"/>
        <v>150</v>
      </c>
      <c r="H341" s="75">
        <f t="shared" si="165"/>
        <v>150</v>
      </c>
      <c r="I341" s="75">
        <f t="shared" si="165"/>
        <v>150</v>
      </c>
    </row>
    <row r="342" spans="1:10" s="160" customFormat="1" x14ac:dyDescent="0.25">
      <c r="A342" s="285">
        <v>32</v>
      </c>
      <c r="B342" s="286"/>
      <c r="C342" s="287"/>
      <c r="D342" s="185" t="s">
        <v>36</v>
      </c>
      <c r="E342" s="186">
        <f>SUM(E343:E344)</f>
        <v>0</v>
      </c>
      <c r="F342" s="186">
        <f t="shared" ref="F342:G342" si="166">SUM(F343:F344)</f>
        <v>0</v>
      </c>
      <c r="G342" s="186">
        <f t="shared" si="166"/>
        <v>150</v>
      </c>
      <c r="H342" s="186">
        <f t="shared" ref="H342:I342" si="167">SUM(H343:H344)</f>
        <v>150</v>
      </c>
      <c r="I342" s="186">
        <f t="shared" si="167"/>
        <v>150</v>
      </c>
    </row>
    <row r="343" spans="1:10" s="160" customFormat="1" hidden="1" x14ac:dyDescent="0.25">
      <c r="A343" s="187" t="s">
        <v>192</v>
      </c>
      <c r="B343" s="188"/>
      <c r="C343" s="189"/>
      <c r="D343" s="190" t="s">
        <v>59</v>
      </c>
      <c r="E343" s="76">
        <v>0</v>
      </c>
      <c r="F343" s="77">
        <v>0</v>
      </c>
      <c r="G343" s="77">
        <v>50</v>
      </c>
      <c r="H343" s="77">
        <v>50</v>
      </c>
      <c r="I343" s="77">
        <v>50</v>
      </c>
    </row>
    <row r="344" spans="1:10" s="160" customFormat="1" ht="15.75" hidden="1" customHeight="1" x14ac:dyDescent="0.25">
      <c r="A344" s="288" t="s">
        <v>173</v>
      </c>
      <c r="B344" s="289"/>
      <c r="C344" s="290"/>
      <c r="D344" s="190" t="s">
        <v>74</v>
      </c>
      <c r="E344" s="76"/>
      <c r="F344" s="77">
        <v>0</v>
      </c>
      <c r="G344" s="77">
        <v>100</v>
      </c>
      <c r="H344" s="77">
        <v>100</v>
      </c>
      <c r="I344" s="77">
        <v>100</v>
      </c>
    </row>
    <row r="345" spans="1:10" s="160" customFormat="1" ht="15" customHeight="1" x14ac:dyDescent="0.25">
      <c r="A345" s="279" t="s">
        <v>139</v>
      </c>
      <c r="B345" s="280"/>
      <c r="C345" s="281"/>
      <c r="D345" s="74" t="s">
        <v>140</v>
      </c>
      <c r="E345" s="74">
        <f>E346</f>
        <v>0</v>
      </c>
      <c r="F345" s="74">
        <f t="shared" ref="F345:I345" si="168">F346</f>
        <v>0</v>
      </c>
      <c r="G345" s="74">
        <f t="shared" si="168"/>
        <v>590</v>
      </c>
      <c r="H345" s="74">
        <f t="shared" si="168"/>
        <v>590</v>
      </c>
      <c r="I345" s="74">
        <f t="shared" si="168"/>
        <v>590</v>
      </c>
    </row>
    <row r="346" spans="1:10" s="160" customFormat="1" x14ac:dyDescent="0.25">
      <c r="A346" s="282">
        <v>3</v>
      </c>
      <c r="B346" s="283"/>
      <c r="C346" s="284"/>
      <c r="D346" s="184" t="s">
        <v>22</v>
      </c>
      <c r="E346" s="75">
        <f>SUM(E348:E351)</f>
        <v>0</v>
      </c>
      <c r="F346" s="75">
        <f t="shared" ref="F346:G346" si="169">SUM(F348:F351)</f>
        <v>0</v>
      </c>
      <c r="G346" s="75">
        <f t="shared" si="169"/>
        <v>590</v>
      </c>
      <c r="H346" s="75">
        <f t="shared" ref="H346:I346" si="170">SUM(H348:H351)</f>
        <v>590</v>
      </c>
      <c r="I346" s="75">
        <f t="shared" si="170"/>
        <v>590</v>
      </c>
    </row>
    <row r="347" spans="1:10" s="160" customFormat="1" x14ac:dyDescent="0.25">
      <c r="A347" s="285">
        <v>32</v>
      </c>
      <c r="B347" s="286"/>
      <c r="C347" s="287"/>
      <c r="D347" s="185" t="s">
        <v>36</v>
      </c>
      <c r="E347" s="186">
        <f>SUM(E348:E351)</f>
        <v>0</v>
      </c>
      <c r="F347" s="186">
        <f>SUM(F348:F351)</f>
        <v>0</v>
      </c>
      <c r="G347" s="186">
        <f>SUM(G348:G351)</f>
        <v>590</v>
      </c>
      <c r="H347" s="186">
        <f>SUM(H348:H351)</f>
        <v>590</v>
      </c>
      <c r="I347" s="186">
        <f>SUM(I348:I351)</f>
        <v>590</v>
      </c>
    </row>
    <row r="348" spans="1:10" s="160" customFormat="1" hidden="1" x14ac:dyDescent="0.25">
      <c r="A348" s="288" t="s">
        <v>177</v>
      </c>
      <c r="B348" s="289"/>
      <c r="C348" s="290"/>
      <c r="D348" s="191" t="s">
        <v>57</v>
      </c>
      <c r="E348" s="76">
        <v>0</v>
      </c>
      <c r="F348" s="77">
        <v>0</v>
      </c>
      <c r="G348" s="77">
        <v>50</v>
      </c>
      <c r="H348" s="77">
        <v>50</v>
      </c>
      <c r="I348" s="77">
        <v>50</v>
      </c>
    </row>
    <row r="349" spans="1:10" s="160" customFormat="1" hidden="1" x14ac:dyDescent="0.25">
      <c r="A349" s="187" t="s">
        <v>300</v>
      </c>
      <c r="B349" s="188"/>
      <c r="C349" s="189"/>
      <c r="D349" s="191" t="s">
        <v>58</v>
      </c>
      <c r="E349" s="76">
        <v>0</v>
      </c>
      <c r="F349" s="77">
        <v>0</v>
      </c>
      <c r="G349" s="77">
        <v>90</v>
      </c>
      <c r="H349" s="77">
        <v>90</v>
      </c>
      <c r="I349" s="77">
        <v>90</v>
      </c>
    </row>
    <row r="350" spans="1:10" s="160" customFormat="1" hidden="1" x14ac:dyDescent="0.25">
      <c r="A350" s="288" t="s">
        <v>192</v>
      </c>
      <c r="B350" s="289"/>
      <c r="C350" s="290"/>
      <c r="D350" s="191" t="s">
        <v>59</v>
      </c>
      <c r="E350" s="76">
        <v>0</v>
      </c>
      <c r="F350" s="77">
        <v>0</v>
      </c>
      <c r="G350" s="77">
        <v>50</v>
      </c>
      <c r="H350" s="77">
        <v>50</v>
      </c>
      <c r="I350" s="77">
        <v>50</v>
      </c>
    </row>
    <row r="351" spans="1:10" s="160" customFormat="1" hidden="1" x14ac:dyDescent="0.25">
      <c r="A351" s="288" t="s">
        <v>173</v>
      </c>
      <c r="B351" s="289"/>
      <c r="C351" s="290"/>
      <c r="D351" s="191" t="s">
        <v>74</v>
      </c>
      <c r="E351" s="76">
        <v>0</v>
      </c>
      <c r="F351" s="77">
        <v>0</v>
      </c>
      <c r="G351" s="77">
        <v>400</v>
      </c>
      <c r="H351" s="77">
        <v>400</v>
      </c>
      <c r="I351" s="77">
        <v>400</v>
      </c>
    </row>
    <row r="352" spans="1:10" ht="21" customHeight="1" x14ac:dyDescent="0.3">
      <c r="A352" s="242" t="s">
        <v>80</v>
      </c>
      <c r="B352" s="243"/>
      <c r="C352" s="244"/>
      <c r="D352" s="111" t="s">
        <v>143</v>
      </c>
      <c r="E352" s="86">
        <f>E353+E361+E366</f>
        <v>97572.98</v>
      </c>
      <c r="F352" s="86">
        <f>F353+F361+F366</f>
        <v>139725.5</v>
      </c>
      <c r="G352" s="86">
        <f t="shared" ref="G352" si="171">G353+G361+G366</f>
        <v>140226</v>
      </c>
      <c r="H352" s="86">
        <f t="shared" ref="H352:I352" si="172">H353+H361+H366</f>
        <v>140226</v>
      </c>
      <c r="I352" s="86">
        <f t="shared" si="172"/>
        <v>140226</v>
      </c>
      <c r="J352" s="178" t="s">
        <v>293</v>
      </c>
    </row>
    <row r="353" spans="1:10" ht="15" customHeight="1" x14ac:dyDescent="0.25">
      <c r="A353" s="239" t="s">
        <v>129</v>
      </c>
      <c r="B353" s="240"/>
      <c r="C353" s="241"/>
      <c r="D353" s="103" t="s">
        <v>40</v>
      </c>
      <c r="E353" s="87">
        <f>E354+E358</f>
        <v>87.97</v>
      </c>
      <c r="F353" s="87">
        <f t="shared" ref="F353:G353" si="173">F354+F358</f>
        <v>1200</v>
      </c>
      <c r="G353" s="87">
        <f t="shared" si="173"/>
        <v>1700</v>
      </c>
      <c r="H353" s="87">
        <f t="shared" ref="H353:I353" si="174">H354+H358</f>
        <v>1700</v>
      </c>
      <c r="I353" s="87">
        <f t="shared" si="174"/>
        <v>1700</v>
      </c>
    </row>
    <row r="354" spans="1:10" x14ac:dyDescent="0.25">
      <c r="A354" s="236">
        <v>3</v>
      </c>
      <c r="B354" s="237"/>
      <c r="C354" s="238"/>
      <c r="D354" s="112" t="s">
        <v>22</v>
      </c>
      <c r="E354" s="88">
        <f>E355</f>
        <v>87.97</v>
      </c>
      <c r="F354" s="88">
        <f t="shared" ref="F354:I354" si="175">F355</f>
        <v>1000</v>
      </c>
      <c r="G354" s="88">
        <f t="shared" si="175"/>
        <v>1500</v>
      </c>
      <c r="H354" s="88">
        <f t="shared" si="175"/>
        <v>1500</v>
      </c>
      <c r="I354" s="88">
        <f t="shared" si="175"/>
        <v>1500</v>
      </c>
    </row>
    <row r="355" spans="1:10" x14ac:dyDescent="0.25">
      <c r="A355" s="233">
        <v>32</v>
      </c>
      <c r="B355" s="234"/>
      <c r="C355" s="235"/>
      <c r="D355" s="116" t="s">
        <v>36</v>
      </c>
      <c r="E355" s="89">
        <f>SUM(E356:E357)</f>
        <v>87.97</v>
      </c>
      <c r="F355" s="89">
        <f>F357</f>
        <v>1000</v>
      </c>
      <c r="G355" s="89">
        <f>SUM(G356:G357)</f>
        <v>1500</v>
      </c>
      <c r="H355" s="89">
        <f t="shared" ref="H355:I355" si="176">SUM(H356:H357)</f>
        <v>1500</v>
      </c>
      <c r="I355" s="89">
        <f t="shared" si="176"/>
        <v>1500</v>
      </c>
    </row>
    <row r="356" spans="1:10" hidden="1" x14ac:dyDescent="0.25">
      <c r="A356" s="119" t="s">
        <v>193</v>
      </c>
      <c r="B356" s="120"/>
      <c r="C356" s="121"/>
      <c r="D356" s="117" t="s">
        <v>110</v>
      </c>
      <c r="E356" s="91">
        <v>87.97</v>
      </c>
      <c r="F356" s="100">
        <v>500</v>
      </c>
      <c r="G356" s="100">
        <v>500</v>
      </c>
      <c r="H356" s="100">
        <v>500</v>
      </c>
      <c r="I356" s="100">
        <v>500</v>
      </c>
    </row>
    <row r="357" spans="1:10" ht="15.75" hidden="1" customHeight="1" x14ac:dyDescent="0.25">
      <c r="A357" s="230" t="s">
        <v>180</v>
      </c>
      <c r="B357" s="231"/>
      <c r="C357" s="232"/>
      <c r="D357" s="117" t="s">
        <v>78</v>
      </c>
      <c r="E357" s="91"/>
      <c r="F357" s="100">
        <v>1000</v>
      </c>
      <c r="G357" s="100">
        <v>1000</v>
      </c>
      <c r="H357" s="100">
        <v>1000</v>
      </c>
      <c r="I357" s="100">
        <v>1000</v>
      </c>
    </row>
    <row r="358" spans="1:10" ht="25.5" x14ac:dyDescent="0.25">
      <c r="A358" s="236">
        <v>4</v>
      </c>
      <c r="B358" s="237"/>
      <c r="C358" s="238"/>
      <c r="D358" s="112" t="s">
        <v>24</v>
      </c>
      <c r="E358" s="88">
        <f>E359</f>
        <v>0</v>
      </c>
      <c r="F358" s="88">
        <f t="shared" ref="F358:I358" si="177">F359</f>
        <v>200</v>
      </c>
      <c r="G358" s="88">
        <f t="shared" si="177"/>
        <v>200</v>
      </c>
      <c r="H358" s="88">
        <f t="shared" si="177"/>
        <v>200</v>
      </c>
      <c r="I358" s="88">
        <f t="shared" si="177"/>
        <v>200</v>
      </c>
    </row>
    <row r="359" spans="1:10" ht="25.5" x14ac:dyDescent="0.25">
      <c r="A359" s="233">
        <v>42</v>
      </c>
      <c r="B359" s="234"/>
      <c r="C359" s="235"/>
      <c r="D359" s="116" t="s">
        <v>102</v>
      </c>
      <c r="E359" s="89">
        <f>E360</f>
        <v>0</v>
      </c>
      <c r="F359" s="89">
        <f t="shared" ref="F359:I359" si="178">F360</f>
        <v>200</v>
      </c>
      <c r="G359" s="89">
        <f t="shared" si="178"/>
        <v>200</v>
      </c>
      <c r="H359" s="89">
        <f t="shared" si="178"/>
        <v>200</v>
      </c>
      <c r="I359" s="89">
        <f t="shared" si="178"/>
        <v>200</v>
      </c>
    </row>
    <row r="360" spans="1:10" ht="26.25" hidden="1" x14ac:dyDescent="0.25">
      <c r="A360" s="119" t="s">
        <v>184</v>
      </c>
      <c r="B360" s="120"/>
      <c r="C360" s="121"/>
      <c r="D360" s="117" t="s">
        <v>111</v>
      </c>
      <c r="E360" s="91"/>
      <c r="F360" s="100">
        <v>200</v>
      </c>
      <c r="G360" s="100">
        <v>200</v>
      </c>
      <c r="H360" s="100">
        <v>200</v>
      </c>
      <c r="I360" s="100">
        <v>200</v>
      </c>
    </row>
    <row r="361" spans="1:10" ht="15" customHeight="1" x14ac:dyDescent="0.25">
      <c r="A361" s="239" t="s">
        <v>137</v>
      </c>
      <c r="B361" s="240"/>
      <c r="C361" s="241"/>
      <c r="D361" s="103" t="s">
        <v>138</v>
      </c>
      <c r="E361" s="87">
        <f>E362</f>
        <v>4145.78</v>
      </c>
      <c r="F361" s="87">
        <f t="shared" ref="F361:I361" si="179">F362</f>
        <v>27200</v>
      </c>
      <c r="G361" s="87">
        <f t="shared" si="179"/>
        <v>27200</v>
      </c>
      <c r="H361" s="87">
        <f t="shared" si="179"/>
        <v>27200</v>
      </c>
      <c r="I361" s="87">
        <f t="shared" si="179"/>
        <v>27200</v>
      </c>
    </row>
    <row r="362" spans="1:10" x14ac:dyDescent="0.25">
      <c r="A362" s="236">
        <v>3</v>
      </c>
      <c r="B362" s="237"/>
      <c r="C362" s="238"/>
      <c r="D362" s="112" t="s">
        <v>22</v>
      </c>
      <c r="E362" s="88">
        <f>E363</f>
        <v>4145.78</v>
      </c>
      <c r="F362" s="88">
        <f t="shared" ref="F362:I362" si="180">F363</f>
        <v>27200</v>
      </c>
      <c r="G362" s="88">
        <f t="shared" si="180"/>
        <v>27200</v>
      </c>
      <c r="H362" s="88">
        <f t="shared" si="180"/>
        <v>27200</v>
      </c>
      <c r="I362" s="88">
        <f t="shared" si="180"/>
        <v>27200</v>
      </c>
    </row>
    <row r="363" spans="1:10" x14ac:dyDescent="0.25">
      <c r="A363" s="233">
        <v>32</v>
      </c>
      <c r="B363" s="234"/>
      <c r="C363" s="235"/>
      <c r="D363" s="116" t="s">
        <v>36</v>
      </c>
      <c r="E363" s="89">
        <f>SUM(E364:E365)</f>
        <v>4145.78</v>
      </c>
      <c r="F363" s="89">
        <f>SUM(F364:F365)</f>
        <v>27200</v>
      </c>
      <c r="G363" s="89">
        <f>SUM(G364:G365)</f>
        <v>27200</v>
      </c>
      <c r="H363" s="89">
        <f>SUM(H364:H365)</f>
        <v>27200</v>
      </c>
      <c r="I363" s="89">
        <f>SUM(I364:I365)</f>
        <v>27200</v>
      </c>
      <c r="J363" s="89"/>
    </row>
    <row r="364" spans="1:10" hidden="1" x14ac:dyDescent="0.25">
      <c r="A364" s="230" t="s">
        <v>192</v>
      </c>
      <c r="B364" s="231"/>
      <c r="C364" s="232"/>
      <c r="D364" s="117" t="s">
        <v>59</v>
      </c>
      <c r="E364" s="91">
        <v>0</v>
      </c>
      <c r="F364" s="100">
        <v>200</v>
      </c>
      <c r="G364" s="105">
        <v>200</v>
      </c>
      <c r="H364" s="105">
        <v>200</v>
      </c>
      <c r="I364" s="105">
        <v>200</v>
      </c>
    </row>
    <row r="365" spans="1:10" hidden="1" x14ac:dyDescent="0.25">
      <c r="A365" s="119" t="s">
        <v>193</v>
      </c>
      <c r="B365" s="120"/>
      <c r="C365" s="121"/>
      <c r="D365" s="117" t="s">
        <v>110</v>
      </c>
      <c r="E365" s="91">
        <v>4145.78</v>
      </c>
      <c r="F365" s="100">
        <v>27000</v>
      </c>
      <c r="G365" s="100">
        <f>60*2.5*20*9</f>
        <v>27000</v>
      </c>
      <c r="H365" s="100">
        <f>60*2.5*20*9</f>
        <v>27000</v>
      </c>
      <c r="I365" s="100">
        <f>60*2.5*20*9</f>
        <v>27000</v>
      </c>
    </row>
    <row r="366" spans="1:10" ht="15" customHeight="1" x14ac:dyDescent="0.25">
      <c r="A366" s="239" t="s">
        <v>139</v>
      </c>
      <c r="B366" s="240"/>
      <c r="C366" s="241"/>
      <c r="D366" s="103" t="s">
        <v>140</v>
      </c>
      <c r="E366" s="87">
        <f>E367+E375</f>
        <v>93339.23</v>
      </c>
      <c r="F366" s="87">
        <f t="shared" ref="F366:G366" si="181">F367+F375</f>
        <v>111325.5</v>
      </c>
      <c r="G366" s="87">
        <f t="shared" si="181"/>
        <v>111326</v>
      </c>
      <c r="H366" s="87">
        <f t="shared" ref="H366:I366" si="182">H367+H375</f>
        <v>111326</v>
      </c>
      <c r="I366" s="87">
        <f t="shared" si="182"/>
        <v>111326</v>
      </c>
    </row>
    <row r="367" spans="1:10" x14ac:dyDescent="0.25">
      <c r="A367" s="236">
        <v>3</v>
      </c>
      <c r="B367" s="237"/>
      <c r="C367" s="238"/>
      <c r="D367" s="112" t="s">
        <v>22</v>
      </c>
      <c r="E367" s="88">
        <f>E368</f>
        <v>93339.23</v>
      </c>
      <c r="F367" s="88">
        <f t="shared" ref="F367:I367" si="183">F368</f>
        <v>110825.5</v>
      </c>
      <c r="G367" s="88">
        <f t="shared" si="183"/>
        <v>110826</v>
      </c>
      <c r="H367" s="88">
        <f t="shared" si="183"/>
        <v>110826</v>
      </c>
      <c r="I367" s="88">
        <f t="shared" si="183"/>
        <v>110826</v>
      </c>
    </row>
    <row r="368" spans="1:10" x14ac:dyDescent="0.25">
      <c r="A368" s="233">
        <v>32</v>
      </c>
      <c r="B368" s="234"/>
      <c r="C368" s="235"/>
      <c r="D368" s="116" t="s">
        <v>36</v>
      </c>
      <c r="E368" s="89">
        <f>SUM(E369:E374)</f>
        <v>93339.23</v>
      </c>
      <c r="F368" s="89">
        <f t="shared" ref="F368:G368" si="184">SUM(F369:F374)</f>
        <v>110825.5</v>
      </c>
      <c r="G368" s="89">
        <f t="shared" si="184"/>
        <v>110826</v>
      </c>
      <c r="H368" s="89">
        <f t="shared" ref="H368:I368" si="185">SUM(H369:H374)</f>
        <v>110826</v>
      </c>
      <c r="I368" s="89">
        <f t="shared" si="185"/>
        <v>110826</v>
      </c>
    </row>
    <row r="369" spans="1:10" hidden="1" x14ac:dyDescent="0.25">
      <c r="A369" s="230" t="s">
        <v>192</v>
      </c>
      <c r="B369" s="231"/>
      <c r="C369" s="232"/>
      <c r="D369" s="117" t="s">
        <v>59</v>
      </c>
      <c r="E369" s="91">
        <v>0</v>
      </c>
      <c r="F369" s="100">
        <v>300</v>
      </c>
      <c r="G369" s="100">
        <v>300</v>
      </c>
      <c r="H369" s="100">
        <v>300</v>
      </c>
      <c r="I369" s="100">
        <v>300</v>
      </c>
    </row>
    <row r="370" spans="1:10" hidden="1" x14ac:dyDescent="0.25">
      <c r="A370" s="119" t="s">
        <v>193</v>
      </c>
      <c r="B370" s="120"/>
      <c r="C370" s="121"/>
      <c r="D370" s="117" t="s">
        <v>110</v>
      </c>
      <c r="E370" s="91">
        <v>93339.23</v>
      </c>
      <c r="F370" s="100">
        <v>109525.5</v>
      </c>
      <c r="G370" s="100">
        <v>109526</v>
      </c>
      <c r="H370" s="100">
        <v>109526</v>
      </c>
      <c r="I370" s="100">
        <v>109526</v>
      </c>
    </row>
    <row r="371" spans="1:10" hidden="1" x14ac:dyDescent="0.25">
      <c r="A371" s="230" t="s">
        <v>179</v>
      </c>
      <c r="B371" s="231"/>
      <c r="C371" s="232"/>
      <c r="D371" s="117" t="s">
        <v>77</v>
      </c>
      <c r="E371" s="91"/>
      <c r="F371" s="100">
        <v>200</v>
      </c>
      <c r="G371" s="100">
        <v>200</v>
      </c>
      <c r="H371" s="100">
        <v>200</v>
      </c>
      <c r="I371" s="100">
        <v>200</v>
      </c>
    </row>
    <row r="372" spans="1:10" hidden="1" x14ac:dyDescent="0.25">
      <c r="A372" s="230" t="s">
        <v>194</v>
      </c>
      <c r="B372" s="231"/>
      <c r="C372" s="232"/>
      <c r="D372" s="117" t="s">
        <v>61</v>
      </c>
      <c r="E372" s="91">
        <v>0</v>
      </c>
      <c r="F372" s="100">
        <v>200</v>
      </c>
      <c r="G372" s="100">
        <v>200</v>
      </c>
      <c r="H372" s="100">
        <v>200</v>
      </c>
      <c r="I372" s="100">
        <v>200</v>
      </c>
    </row>
    <row r="373" spans="1:10" hidden="1" x14ac:dyDescent="0.25">
      <c r="A373" s="230" t="s">
        <v>180</v>
      </c>
      <c r="B373" s="231"/>
      <c r="C373" s="232"/>
      <c r="D373" s="117" t="s">
        <v>78</v>
      </c>
      <c r="E373" s="91"/>
      <c r="F373" s="100">
        <v>500</v>
      </c>
      <c r="G373" s="100">
        <v>500</v>
      </c>
      <c r="H373" s="100">
        <v>500</v>
      </c>
      <c r="I373" s="100">
        <v>500</v>
      </c>
    </row>
    <row r="374" spans="1:10" hidden="1" x14ac:dyDescent="0.25">
      <c r="A374" s="230" t="s">
        <v>188</v>
      </c>
      <c r="B374" s="231"/>
      <c r="C374" s="232"/>
      <c r="D374" s="122" t="s">
        <v>196</v>
      </c>
      <c r="E374" s="91"/>
      <c r="F374" s="100">
        <v>100</v>
      </c>
      <c r="G374" s="100">
        <v>100</v>
      </c>
      <c r="H374" s="100">
        <v>100</v>
      </c>
      <c r="I374" s="100">
        <v>100</v>
      </c>
    </row>
    <row r="375" spans="1:10" ht="25.5" x14ac:dyDescent="0.25">
      <c r="A375" s="236">
        <v>4</v>
      </c>
      <c r="B375" s="237"/>
      <c r="C375" s="238"/>
      <c r="D375" s="112" t="s">
        <v>24</v>
      </c>
      <c r="E375" s="88">
        <f>E376</f>
        <v>0</v>
      </c>
      <c r="F375" s="104">
        <f t="shared" ref="F375:I376" si="186">F376</f>
        <v>500</v>
      </c>
      <c r="G375" s="88">
        <f t="shared" si="186"/>
        <v>500</v>
      </c>
      <c r="H375" s="88">
        <f t="shared" si="186"/>
        <v>500</v>
      </c>
      <c r="I375" s="88">
        <f t="shared" si="186"/>
        <v>500</v>
      </c>
    </row>
    <row r="376" spans="1:10" ht="25.5" x14ac:dyDescent="0.25">
      <c r="A376" s="233">
        <v>42</v>
      </c>
      <c r="B376" s="234"/>
      <c r="C376" s="235"/>
      <c r="D376" s="116" t="s">
        <v>102</v>
      </c>
      <c r="E376" s="89">
        <f>E377</f>
        <v>0</v>
      </c>
      <c r="F376" s="101">
        <f t="shared" si="186"/>
        <v>500</v>
      </c>
      <c r="G376" s="89">
        <f t="shared" si="186"/>
        <v>500</v>
      </c>
      <c r="H376" s="89">
        <f t="shared" si="186"/>
        <v>500</v>
      </c>
      <c r="I376" s="89">
        <f t="shared" si="186"/>
        <v>500</v>
      </c>
    </row>
    <row r="377" spans="1:10" ht="26.25" hidden="1" x14ac:dyDescent="0.25">
      <c r="A377" s="119" t="s">
        <v>184</v>
      </c>
      <c r="B377" s="120"/>
      <c r="C377" s="121"/>
      <c r="D377" s="117" t="s">
        <v>111</v>
      </c>
      <c r="E377" s="91">
        <v>0</v>
      </c>
      <c r="F377" s="100">
        <v>500</v>
      </c>
      <c r="G377" s="100">
        <v>500</v>
      </c>
      <c r="H377" s="100">
        <v>500</v>
      </c>
      <c r="I377" s="100">
        <v>500</v>
      </c>
    </row>
    <row r="378" spans="1:10" s="160" customFormat="1" ht="21" customHeight="1" x14ac:dyDescent="0.3">
      <c r="A378" s="242" t="s">
        <v>303</v>
      </c>
      <c r="B378" s="243"/>
      <c r="C378" s="244"/>
      <c r="D378" s="111" t="s">
        <v>304</v>
      </c>
      <c r="E378" s="102">
        <f>E379+E385</f>
        <v>0</v>
      </c>
      <c r="F378" s="102">
        <f>F379+F385</f>
        <v>0</v>
      </c>
      <c r="G378" s="102">
        <f>G379+G385</f>
        <v>950</v>
      </c>
      <c r="H378" s="102">
        <f>H379+H385</f>
        <v>950</v>
      </c>
      <c r="I378" s="102">
        <f>I379+I385</f>
        <v>950</v>
      </c>
      <c r="J378" s="178" t="s">
        <v>293</v>
      </c>
    </row>
    <row r="379" spans="1:10" s="160" customFormat="1" ht="15" customHeight="1" x14ac:dyDescent="0.25">
      <c r="A379" s="279" t="s">
        <v>129</v>
      </c>
      <c r="B379" s="280"/>
      <c r="C379" s="281"/>
      <c r="D379" s="74" t="s">
        <v>40</v>
      </c>
      <c r="E379" s="74">
        <f>E380</f>
        <v>0</v>
      </c>
      <c r="F379" s="74">
        <f t="shared" ref="F379:I380" si="187">F380</f>
        <v>0</v>
      </c>
      <c r="G379" s="74">
        <f t="shared" ref="G379:I379" si="188">G380</f>
        <v>900</v>
      </c>
      <c r="H379" s="74">
        <f t="shared" si="188"/>
        <v>900</v>
      </c>
      <c r="I379" s="74">
        <f t="shared" si="188"/>
        <v>900</v>
      </c>
    </row>
    <row r="380" spans="1:10" s="160" customFormat="1" x14ac:dyDescent="0.25">
      <c r="A380" s="282">
        <v>3</v>
      </c>
      <c r="B380" s="283"/>
      <c r="C380" s="284"/>
      <c r="D380" s="184" t="s">
        <v>22</v>
      </c>
      <c r="E380" s="75">
        <f>E381</f>
        <v>0</v>
      </c>
      <c r="F380" s="75">
        <f t="shared" si="187"/>
        <v>0</v>
      </c>
      <c r="G380" s="75">
        <f t="shared" si="187"/>
        <v>900</v>
      </c>
      <c r="H380" s="75">
        <f t="shared" si="187"/>
        <v>900</v>
      </c>
      <c r="I380" s="75">
        <f t="shared" si="187"/>
        <v>900</v>
      </c>
    </row>
    <row r="381" spans="1:10" s="160" customFormat="1" x14ac:dyDescent="0.25">
      <c r="A381" s="285">
        <v>32</v>
      </c>
      <c r="B381" s="286"/>
      <c r="C381" s="287"/>
      <c r="D381" s="185" t="s">
        <v>36</v>
      </c>
      <c r="E381" s="186">
        <f>SUM(E383:E384)</f>
        <v>0</v>
      </c>
      <c r="F381" s="186">
        <f t="shared" ref="F381" si="189">SUM(F383:F384)</f>
        <v>0</v>
      </c>
      <c r="G381" s="186">
        <f>SUM(G382:G384)</f>
        <v>900</v>
      </c>
      <c r="H381" s="186">
        <f t="shared" ref="H381:I381" si="190">SUM(H382:H384)</f>
        <v>900</v>
      </c>
      <c r="I381" s="186">
        <f t="shared" si="190"/>
        <v>900</v>
      </c>
    </row>
    <row r="382" spans="1:10" s="160" customFormat="1" hidden="1" x14ac:dyDescent="0.25">
      <c r="A382" s="288" t="s">
        <v>177</v>
      </c>
      <c r="B382" s="289"/>
      <c r="C382" s="290"/>
      <c r="D382" s="191" t="s">
        <v>57</v>
      </c>
      <c r="E382" s="76">
        <v>0</v>
      </c>
      <c r="F382" s="77">
        <v>0</v>
      </c>
      <c r="G382" s="77">
        <v>100</v>
      </c>
      <c r="H382" s="77">
        <v>100</v>
      </c>
      <c r="I382" s="77">
        <v>100</v>
      </c>
    </row>
    <row r="383" spans="1:10" s="160" customFormat="1" hidden="1" x14ac:dyDescent="0.25">
      <c r="A383" s="187" t="s">
        <v>192</v>
      </c>
      <c r="B383" s="188"/>
      <c r="C383" s="189"/>
      <c r="D383" s="190" t="s">
        <v>59</v>
      </c>
      <c r="E383" s="76">
        <v>0</v>
      </c>
      <c r="F383" s="77">
        <v>0</v>
      </c>
      <c r="G383" s="77">
        <v>300</v>
      </c>
      <c r="H383" s="77">
        <v>300</v>
      </c>
      <c r="I383" s="77">
        <v>300</v>
      </c>
    </row>
    <row r="384" spans="1:10" s="160" customFormat="1" ht="15.75" hidden="1" customHeight="1" x14ac:dyDescent="0.25">
      <c r="A384" s="288" t="s">
        <v>173</v>
      </c>
      <c r="B384" s="289"/>
      <c r="C384" s="290"/>
      <c r="D384" s="190" t="s">
        <v>74</v>
      </c>
      <c r="E384" s="76"/>
      <c r="F384" s="77">
        <v>0</v>
      </c>
      <c r="G384" s="77">
        <v>500</v>
      </c>
      <c r="H384" s="77">
        <v>500</v>
      </c>
      <c r="I384" s="77">
        <v>500</v>
      </c>
    </row>
    <row r="385" spans="1:14" s="160" customFormat="1" ht="15" customHeight="1" x14ac:dyDescent="0.25">
      <c r="A385" s="279" t="s">
        <v>139</v>
      </c>
      <c r="B385" s="280"/>
      <c r="C385" s="281"/>
      <c r="D385" s="74" t="s">
        <v>140</v>
      </c>
      <c r="E385" s="74">
        <f>E386</f>
        <v>0</v>
      </c>
      <c r="F385" s="74">
        <f t="shared" ref="F385" si="191">F386</f>
        <v>0</v>
      </c>
      <c r="G385" s="74">
        <f t="shared" ref="G385:I385" si="192">G386</f>
        <v>50</v>
      </c>
      <c r="H385" s="74">
        <f t="shared" si="192"/>
        <v>50</v>
      </c>
      <c r="I385" s="74">
        <f t="shared" si="192"/>
        <v>50</v>
      </c>
    </row>
    <row r="386" spans="1:14" s="160" customFormat="1" x14ac:dyDescent="0.25">
      <c r="A386" s="282">
        <v>3</v>
      </c>
      <c r="B386" s="283"/>
      <c r="C386" s="284"/>
      <c r="D386" s="184" t="s">
        <v>22</v>
      </c>
      <c r="E386" s="75">
        <f>SUM(E388:E388)</f>
        <v>0</v>
      </c>
      <c r="F386" s="75">
        <f>SUM(F388:F388)</f>
        <v>0</v>
      </c>
      <c r="G386" s="75">
        <f>SUM(G388:G388)</f>
        <v>50</v>
      </c>
      <c r="H386" s="75">
        <f>SUM(H388:H388)</f>
        <v>50</v>
      </c>
      <c r="I386" s="75">
        <f>SUM(I388:I388)</f>
        <v>50</v>
      </c>
    </row>
    <row r="387" spans="1:14" s="160" customFormat="1" x14ac:dyDescent="0.25">
      <c r="A387" s="285">
        <v>32</v>
      </c>
      <c r="B387" s="286"/>
      <c r="C387" s="287"/>
      <c r="D387" s="185" t="s">
        <v>36</v>
      </c>
      <c r="E387" s="186">
        <f>SUM(E388:E388)</f>
        <v>0</v>
      </c>
      <c r="F387" s="186">
        <f>SUM(F388:F388)</f>
        <v>0</v>
      </c>
      <c r="G387" s="186">
        <f>SUM(G388:G388)</f>
        <v>50</v>
      </c>
      <c r="H387" s="186">
        <f>SUM(H388:H388)</f>
        <v>50</v>
      </c>
      <c r="I387" s="186">
        <f>SUM(I388:I388)</f>
        <v>50</v>
      </c>
    </row>
    <row r="388" spans="1:14" s="160" customFormat="1" hidden="1" x14ac:dyDescent="0.25">
      <c r="A388" s="288" t="s">
        <v>173</v>
      </c>
      <c r="B388" s="289"/>
      <c r="C388" s="290"/>
      <c r="D388" s="191" t="s">
        <v>74</v>
      </c>
      <c r="E388" s="76">
        <v>0</v>
      </c>
      <c r="F388" s="77">
        <v>0</v>
      </c>
      <c r="G388" s="77">
        <v>50</v>
      </c>
      <c r="H388" s="77">
        <v>50</v>
      </c>
      <c r="I388" s="77">
        <v>50</v>
      </c>
    </row>
    <row r="389" spans="1:14" ht="21" customHeight="1" x14ac:dyDescent="0.3">
      <c r="A389" s="242" t="s">
        <v>112</v>
      </c>
      <c r="B389" s="243"/>
      <c r="C389" s="244"/>
      <c r="D389" s="111" t="s">
        <v>144</v>
      </c>
      <c r="E389" s="86">
        <f>E390+E394</f>
        <v>27573.97</v>
      </c>
      <c r="F389" s="86">
        <f t="shared" ref="F389:G389" si="193">F390+F394</f>
        <v>27100</v>
      </c>
      <c r="G389" s="86">
        <f t="shared" si="193"/>
        <v>37600</v>
      </c>
      <c r="H389" s="86">
        <f t="shared" ref="H389:I389" si="194">H390+H394</f>
        <v>37600</v>
      </c>
      <c r="I389" s="86">
        <f t="shared" si="194"/>
        <v>37600</v>
      </c>
      <c r="J389" s="180" t="s">
        <v>294</v>
      </c>
    </row>
    <row r="390" spans="1:14" ht="15" customHeight="1" x14ac:dyDescent="0.25">
      <c r="A390" s="239" t="s">
        <v>129</v>
      </c>
      <c r="B390" s="240"/>
      <c r="C390" s="241"/>
      <c r="D390" s="103" t="s">
        <v>40</v>
      </c>
      <c r="E390" s="87">
        <f>E391</f>
        <v>2.48</v>
      </c>
      <c r="F390" s="87">
        <f t="shared" ref="F390:I390" si="195">F391</f>
        <v>100</v>
      </c>
      <c r="G390" s="87">
        <f t="shared" si="195"/>
        <v>100</v>
      </c>
      <c r="H390" s="87">
        <f t="shared" si="195"/>
        <v>100</v>
      </c>
      <c r="I390" s="87">
        <f t="shared" si="195"/>
        <v>100</v>
      </c>
      <c r="N390" s="41"/>
    </row>
    <row r="391" spans="1:14" x14ac:dyDescent="0.25">
      <c r="A391" s="236">
        <v>3</v>
      </c>
      <c r="B391" s="237"/>
      <c r="C391" s="238"/>
      <c r="D391" s="112" t="s">
        <v>22</v>
      </c>
      <c r="E391" s="88">
        <f>E392</f>
        <v>2.48</v>
      </c>
      <c r="F391" s="88">
        <f t="shared" ref="F391:I391" si="196">F392</f>
        <v>100</v>
      </c>
      <c r="G391" s="88">
        <f t="shared" si="196"/>
        <v>100</v>
      </c>
      <c r="H391" s="88">
        <f t="shared" si="196"/>
        <v>100</v>
      </c>
      <c r="I391" s="88">
        <f t="shared" si="196"/>
        <v>100</v>
      </c>
    </row>
    <row r="392" spans="1:14" x14ac:dyDescent="0.25">
      <c r="A392" s="233">
        <v>32</v>
      </c>
      <c r="B392" s="234"/>
      <c r="C392" s="235"/>
      <c r="D392" s="116" t="s">
        <v>36</v>
      </c>
      <c r="E392" s="89">
        <f>E393</f>
        <v>2.48</v>
      </c>
      <c r="F392" s="89">
        <f t="shared" ref="F392:I392" si="197">F393</f>
        <v>100</v>
      </c>
      <c r="G392" s="89">
        <f t="shared" si="197"/>
        <v>100</v>
      </c>
      <c r="H392" s="89">
        <f t="shared" si="197"/>
        <v>100</v>
      </c>
      <c r="I392" s="89">
        <f t="shared" si="197"/>
        <v>100</v>
      </c>
    </row>
    <row r="393" spans="1:14" hidden="1" x14ac:dyDescent="0.25">
      <c r="A393" s="230" t="s">
        <v>192</v>
      </c>
      <c r="B393" s="231"/>
      <c r="C393" s="232"/>
      <c r="D393" s="117" t="s">
        <v>113</v>
      </c>
      <c r="E393" s="91">
        <v>2.48</v>
      </c>
      <c r="F393" s="100">
        <v>100</v>
      </c>
      <c r="G393" s="100">
        <v>100</v>
      </c>
      <c r="H393" s="100">
        <v>100</v>
      </c>
      <c r="I393" s="100">
        <v>100</v>
      </c>
    </row>
    <row r="394" spans="1:14" ht="15" customHeight="1" x14ac:dyDescent="0.25">
      <c r="A394" s="239" t="s">
        <v>139</v>
      </c>
      <c r="B394" s="240"/>
      <c r="C394" s="241"/>
      <c r="D394" s="103" t="s">
        <v>140</v>
      </c>
      <c r="E394" s="87">
        <f>E395+E399</f>
        <v>27571.49</v>
      </c>
      <c r="F394" s="87">
        <f t="shared" ref="F394:G394" si="198">F395+F399</f>
        <v>27000</v>
      </c>
      <c r="G394" s="87">
        <f t="shared" si="198"/>
        <v>37500</v>
      </c>
      <c r="H394" s="87">
        <f t="shared" ref="H394:I394" si="199">H395+H399</f>
        <v>37500</v>
      </c>
      <c r="I394" s="87">
        <f t="shared" si="199"/>
        <v>37500</v>
      </c>
    </row>
    <row r="395" spans="1:14" x14ac:dyDescent="0.25">
      <c r="A395" s="236">
        <v>3</v>
      </c>
      <c r="B395" s="237"/>
      <c r="C395" s="238"/>
      <c r="D395" s="112" t="s">
        <v>22</v>
      </c>
      <c r="E395" s="88">
        <f>E396+E398</f>
        <v>27424.65</v>
      </c>
      <c r="F395" s="88">
        <f t="shared" ref="F395:G395" si="200">F396+F398</f>
        <v>25000</v>
      </c>
      <c r="G395" s="88">
        <f t="shared" si="200"/>
        <v>30000</v>
      </c>
      <c r="H395" s="88">
        <f t="shared" ref="H395:I395" si="201">H396+H398</f>
        <v>30000</v>
      </c>
      <c r="I395" s="88">
        <f t="shared" si="201"/>
        <v>30000</v>
      </c>
    </row>
    <row r="396" spans="1:14" x14ac:dyDescent="0.25">
      <c r="A396" s="233">
        <v>32</v>
      </c>
      <c r="B396" s="234"/>
      <c r="C396" s="235"/>
      <c r="D396" s="116" t="s">
        <v>36</v>
      </c>
      <c r="E396" s="89">
        <f>E397</f>
        <v>27424.65</v>
      </c>
      <c r="F396" s="89">
        <f t="shared" ref="F396:I396" si="202">F397</f>
        <v>25000</v>
      </c>
      <c r="G396" s="89">
        <f t="shared" si="202"/>
        <v>30000</v>
      </c>
      <c r="H396" s="89">
        <f t="shared" si="202"/>
        <v>30000</v>
      </c>
      <c r="I396" s="89">
        <f t="shared" si="202"/>
        <v>30000</v>
      </c>
    </row>
    <row r="397" spans="1:14" hidden="1" x14ac:dyDescent="0.25">
      <c r="A397" s="230" t="s">
        <v>192</v>
      </c>
      <c r="B397" s="231"/>
      <c r="C397" s="232"/>
      <c r="D397" s="117" t="s">
        <v>113</v>
      </c>
      <c r="E397" s="91">
        <v>27424.65</v>
      </c>
      <c r="F397" s="100">
        <v>25000</v>
      </c>
      <c r="G397" s="100">
        <v>30000</v>
      </c>
      <c r="H397" s="100">
        <v>30000</v>
      </c>
      <c r="I397" s="100">
        <v>30000</v>
      </c>
    </row>
    <row r="398" spans="1:14" x14ac:dyDescent="0.25">
      <c r="A398" s="233">
        <v>34</v>
      </c>
      <c r="B398" s="234"/>
      <c r="C398" s="235"/>
      <c r="D398" s="116" t="s">
        <v>97</v>
      </c>
      <c r="E398" s="89">
        <v>0</v>
      </c>
      <c r="F398" s="89">
        <v>0</v>
      </c>
      <c r="G398" s="89">
        <v>0</v>
      </c>
      <c r="H398" s="89">
        <v>0</v>
      </c>
      <c r="I398" s="89">
        <v>0</v>
      </c>
    </row>
    <row r="399" spans="1:14" ht="25.5" x14ac:dyDescent="0.25">
      <c r="A399" s="236">
        <v>4</v>
      </c>
      <c r="B399" s="237"/>
      <c r="C399" s="238"/>
      <c r="D399" s="112" t="s">
        <v>24</v>
      </c>
      <c r="E399" s="88">
        <f>E400</f>
        <v>146.84</v>
      </c>
      <c r="F399" s="88">
        <f t="shared" ref="F399:I399" si="203">F400</f>
        <v>2000</v>
      </c>
      <c r="G399" s="88">
        <f t="shared" si="203"/>
        <v>7500</v>
      </c>
      <c r="H399" s="88">
        <f t="shared" si="203"/>
        <v>7500</v>
      </c>
      <c r="I399" s="88">
        <f t="shared" si="203"/>
        <v>7500</v>
      </c>
    </row>
    <row r="400" spans="1:14" ht="25.5" x14ac:dyDescent="0.25">
      <c r="A400" s="233">
        <v>42</v>
      </c>
      <c r="B400" s="234"/>
      <c r="C400" s="235"/>
      <c r="D400" s="116" t="s">
        <v>102</v>
      </c>
      <c r="E400" s="89">
        <f>E401</f>
        <v>146.84</v>
      </c>
      <c r="F400" s="89">
        <f t="shared" ref="F400:I400" si="204">F401</f>
        <v>2000</v>
      </c>
      <c r="G400" s="89">
        <f t="shared" si="204"/>
        <v>7500</v>
      </c>
      <c r="H400" s="89">
        <f t="shared" si="204"/>
        <v>7500</v>
      </c>
      <c r="I400" s="89">
        <f t="shared" si="204"/>
        <v>7500</v>
      </c>
    </row>
    <row r="401" spans="1:14" hidden="1" x14ac:dyDescent="0.25">
      <c r="A401" s="230" t="s">
        <v>185</v>
      </c>
      <c r="B401" s="231"/>
      <c r="C401" s="232"/>
      <c r="D401" s="117" t="s">
        <v>114</v>
      </c>
      <c r="E401" s="91">
        <v>146.84</v>
      </c>
      <c r="F401" s="100">
        <v>2000</v>
      </c>
      <c r="G401" s="100">
        <v>7500</v>
      </c>
      <c r="H401" s="100">
        <v>7500</v>
      </c>
      <c r="I401" s="100">
        <v>7500</v>
      </c>
    </row>
    <row r="402" spans="1:14" ht="36.75" customHeight="1" x14ac:dyDescent="0.3">
      <c r="A402" s="242" t="s">
        <v>84</v>
      </c>
      <c r="B402" s="243"/>
      <c r="C402" s="244"/>
      <c r="D402" s="111" t="s">
        <v>243</v>
      </c>
      <c r="E402" s="86">
        <f>E403+E407</f>
        <v>1005.91</v>
      </c>
      <c r="F402" s="86">
        <f t="shared" ref="F402:G402" si="205">F403+F407</f>
        <v>986.69</v>
      </c>
      <c r="G402" s="86">
        <f t="shared" si="205"/>
        <v>1050</v>
      </c>
      <c r="H402" s="86">
        <f t="shared" ref="H402:I402" si="206">H403+H407</f>
        <v>1050</v>
      </c>
      <c r="I402" s="86">
        <f t="shared" si="206"/>
        <v>1050</v>
      </c>
      <c r="J402" s="178" t="s">
        <v>293</v>
      </c>
    </row>
    <row r="403" spans="1:14" ht="15" customHeight="1" x14ac:dyDescent="0.25">
      <c r="A403" s="239" t="s">
        <v>129</v>
      </c>
      <c r="B403" s="240"/>
      <c r="C403" s="241"/>
      <c r="D403" s="103" t="s">
        <v>40</v>
      </c>
      <c r="E403" s="87">
        <f>E404</f>
        <v>2.06</v>
      </c>
      <c r="F403" s="87">
        <f t="shared" ref="F403:I405" si="207">F404</f>
        <v>1.26</v>
      </c>
      <c r="G403" s="87">
        <f t="shared" si="207"/>
        <v>50</v>
      </c>
      <c r="H403" s="87">
        <f t="shared" si="207"/>
        <v>50</v>
      </c>
      <c r="I403" s="87">
        <f t="shared" si="207"/>
        <v>50</v>
      </c>
      <c r="N403" s="41"/>
    </row>
    <row r="404" spans="1:14" x14ac:dyDescent="0.25">
      <c r="A404" s="236">
        <v>3</v>
      </c>
      <c r="B404" s="237"/>
      <c r="C404" s="238"/>
      <c r="D404" s="112" t="s">
        <v>22</v>
      </c>
      <c r="E404" s="88">
        <f>E405</f>
        <v>2.06</v>
      </c>
      <c r="F404" s="88">
        <f t="shared" si="207"/>
        <v>1.26</v>
      </c>
      <c r="G404" s="88">
        <f t="shared" si="207"/>
        <v>50</v>
      </c>
      <c r="H404" s="88">
        <f t="shared" si="207"/>
        <v>50</v>
      </c>
      <c r="I404" s="88">
        <f t="shared" si="207"/>
        <v>50</v>
      </c>
    </row>
    <row r="405" spans="1:14" x14ac:dyDescent="0.25">
      <c r="A405" s="233">
        <v>32</v>
      </c>
      <c r="B405" s="234"/>
      <c r="C405" s="235"/>
      <c r="D405" s="116" t="s">
        <v>36</v>
      </c>
      <c r="E405" s="89">
        <f>E406</f>
        <v>2.06</v>
      </c>
      <c r="F405" s="89">
        <f t="shared" si="207"/>
        <v>1.26</v>
      </c>
      <c r="G405" s="89">
        <f t="shared" si="207"/>
        <v>50</v>
      </c>
      <c r="H405" s="89">
        <f t="shared" si="207"/>
        <v>50</v>
      </c>
      <c r="I405" s="89">
        <f t="shared" si="207"/>
        <v>50</v>
      </c>
    </row>
    <row r="406" spans="1:14" hidden="1" x14ac:dyDescent="0.25">
      <c r="A406" s="230" t="s">
        <v>192</v>
      </c>
      <c r="B406" s="231"/>
      <c r="C406" s="232"/>
      <c r="D406" s="117" t="s">
        <v>113</v>
      </c>
      <c r="E406" s="91">
        <v>2.06</v>
      </c>
      <c r="F406" s="100">
        <v>1.26</v>
      </c>
      <c r="G406" s="100">
        <v>50</v>
      </c>
      <c r="H406" s="100">
        <v>50</v>
      </c>
      <c r="I406" s="100">
        <v>50</v>
      </c>
    </row>
    <row r="407" spans="1:14" ht="15" customHeight="1" x14ac:dyDescent="0.25">
      <c r="A407" s="239" t="s">
        <v>139</v>
      </c>
      <c r="B407" s="240"/>
      <c r="C407" s="241"/>
      <c r="D407" s="103" t="s">
        <v>140</v>
      </c>
      <c r="E407" s="87">
        <f>E408+E422</f>
        <v>1003.85</v>
      </c>
      <c r="F407" s="87">
        <f>F408+F422</f>
        <v>985.43</v>
      </c>
      <c r="G407" s="87">
        <f>G408+G422</f>
        <v>1000</v>
      </c>
      <c r="H407" s="87">
        <f>H408+H422</f>
        <v>1000</v>
      </c>
      <c r="I407" s="87">
        <f>I408+I422</f>
        <v>1000</v>
      </c>
    </row>
    <row r="408" spans="1:14" x14ac:dyDescent="0.25">
      <c r="A408" s="236">
        <v>3</v>
      </c>
      <c r="B408" s="237"/>
      <c r="C408" s="238"/>
      <c r="D408" s="112" t="s">
        <v>22</v>
      </c>
      <c r="E408" s="88">
        <f>E409+E411</f>
        <v>1003.85</v>
      </c>
      <c r="F408" s="88">
        <f t="shared" ref="F408" si="208">F409+F411</f>
        <v>985.43</v>
      </c>
      <c r="G408" s="88">
        <f>G409+G411</f>
        <v>1000</v>
      </c>
      <c r="H408" s="88">
        <f>H409+H411</f>
        <v>1000</v>
      </c>
      <c r="I408" s="88">
        <f>I409+I411</f>
        <v>1000</v>
      </c>
    </row>
    <row r="409" spans="1:14" x14ac:dyDescent="0.25">
      <c r="A409" s="233">
        <v>32</v>
      </c>
      <c r="B409" s="234"/>
      <c r="C409" s="235"/>
      <c r="D409" s="116" t="s">
        <v>36</v>
      </c>
      <c r="E409" s="89">
        <f>E410</f>
        <v>0</v>
      </c>
      <c r="F409" s="89">
        <f t="shared" ref="F409:I409" si="209">F410</f>
        <v>0</v>
      </c>
      <c r="G409" s="89">
        <f t="shared" si="209"/>
        <v>0</v>
      </c>
      <c r="H409" s="89">
        <f t="shared" si="209"/>
        <v>0</v>
      </c>
      <c r="I409" s="89">
        <f t="shared" si="209"/>
        <v>0</v>
      </c>
    </row>
    <row r="410" spans="1:14" hidden="1" x14ac:dyDescent="0.25">
      <c r="A410" s="230" t="s">
        <v>192</v>
      </c>
      <c r="B410" s="231"/>
      <c r="C410" s="232"/>
      <c r="D410" s="117" t="s">
        <v>113</v>
      </c>
      <c r="E410" s="91">
        <v>0</v>
      </c>
      <c r="F410" s="100">
        <v>0</v>
      </c>
      <c r="G410" s="100">
        <v>0</v>
      </c>
      <c r="H410" s="100">
        <v>0</v>
      </c>
      <c r="I410" s="100">
        <v>0</v>
      </c>
    </row>
    <row r="411" spans="1:14" x14ac:dyDescent="0.25">
      <c r="A411" s="233">
        <v>38</v>
      </c>
      <c r="B411" s="234"/>
      <c r="C411" s="235"/>
      <c r="D411" s="116" t="s">
        <v>141</v>
      </c>
      <c r="E411" s="89">
        <v>1003.85</v>
      </c>
      <c r="F411" s="89">
        <f>F412</f>
        <v>985.43</v>
      </c>
      <c r="G411" s="89">
        <f>G412</f>
        <v>1000</v>
      </c>
      <c r="H411" s="89">
        <f>H412</f>
        <v>1000</v>
      </c>
      <c r="I411" s="89">
        <f>I412</f>
        <v>1000</v>
      </c>
    </row>
    <row r="412" spans="1:14" hidden="1" x14ac:dyDescent="0.25">
      <c r="A412" s="230" t="s">
        <v>263</v>
      </c>
      <c r="B412" s="231"/>
      <c r="C412" s="232"/>
      <c r="D412" s="117" t="s">
        <v>262</v>
      </c>
      <c r="E412" s="91">
        <v>1021.77</v>
      </c>
      <c r="F412" s="100">
        <v>985.43</v>
      </c>
      <c r="G412" s="100">
        <v>1000</v>
      </c>
      <c r="H412" s="100">
        <v>1000</v>
      </c>
      <c r="I412" s="100">
        <v>1000</v>
      </c>
    </row>
    <row r="413" spans="1:14" s="160" customFormat="1" ht="36.75" customHeight="1" x14ac:dyDescent="0.3">
      <c r="A413" s="242" t="s">
        <v>305</v>
      </c>
      <c r="B413" s="243"/>
      <c r="C413" s="244"/>
      <c r="D413" s="111" t="s">
        <v>306</v>
      </c>
      <c r="E413" s="86">
        <f>E414+E418</f>
        <v>0</v>
      </c>
      <c r="F413" s="86">
        <f t="shared" ref="F413:G413" si="210">F414+F418</f>
        <v>2826.4</v>
      </c>
      <c r="G413" s="86">
        <f t="shared" si="210"/>
        <v>2850</v>
      </c>
      <c r="H413" s="86">
        <f t="shared" ref="H413:I413" si="211">H414+H418</f>
        <v>2850</v>
      </c>
      <c r="I413" s="86">
        <f t="shared" si="211"/>
        <v>2850</v>
      </c>
      <c r="J413" s="178" t="s">
        <v>293</v>
      </c>
    </row>
    <row r="414" spans="1:14" s="160" customFormat="1" ht="15" customHeight="1" x14ac:dyDescent="0.25">
      <c r="A414" s="239" t="s">
        <v>129</v>
      </c>
      <c r="B414" s="240"/>
      <c r="C414" s="241"/>
      <c r="D414" s="103" t="s">
        <v>40</v>
      </c>
      <c r="E414" s="87">
        <f>E415</f>
        <v>0</v>
      </c>
      <c r="F414" s="87">
        <f t="shared" ref="F414:I416" si="212">F415</f>
        <v>0</v>
      </c>
      <c r="G414" s="87">
        <f t="shared" si="212"/>
        <v>0</v>
      </c>
      <c r="H414" s="87">
        <f t="shared" si="212"/>
        <v>0</v>
      </c>
      <c r="I414" s="87">
        <f t="shared" si="212"/>
        <v>0</v>
      </c>
      <c r="N414" s="41"/>
    </row>
    <row r="415" spans="1:14" s="160" customFormat="1" x14ac:dyDescent="0.25">
      <c r="A415" s="236">
        <v>3</v>
      </c>
      <c r="B415" s="237"/>
      <c r="C415" s="238"/>
      <c r="D415" s="181" t="s">
        <v>22</v>
      </c>
      <c r="E415" s="88">
        <f>E416</f>
        <v>0</v>
      </c>
      <c r="F415" s="88">
        <f t="shared" si="212"/>
        <v>0</v>
      </c>
      <c r="G415" s="88">
        <f t="shared" si="212"/>
        <v>0</v>
      </c>
      <c r="H415" s="88">
        <f t="shared" si="212"/>
        <v>0</v>
      </c>
      <c r="I415" s="88">
        <f t="shared" si="212"/>
        <v>0</v>
      </c>
    </row>
    <row r="416" spans="1:14" s="160" customFormat="1" x14ac:dyDescent="0.25">
      <c r="A416" s="233">
        <v>32</v>
      </c>
      <c r="B416" s="234"/>
      <c r="C416" s="235"/>
      <c r="D416" s="116" t="s">
        <v>36</v>
      </c>
      <c r="E416" s="89">
        <f>E417</f>
        <v>0</v>
      </c>
      <c r="F416" s="89">
        <f t="shared" si="212"/>
        <v>0</v>
      </c>
      <c r="G416" s="89">
        <f t="shared" si="212"/>
        <v>0</v>
      </c>
      <c r="H416" s="89">
        <f t="shared" si="212"/>
        <v>0</v>
      </c>
      <c r="I416" s="89">
        <f t="shared" si="212"/>
        <v>0</v>
      </c>
    </row>
    <row r="417" spans="1:12" s="160" customFormat="1" hidden="1" x14ac:dyDescent="0.25">
      <c r="A417" s="230" t="s">
        <v>192</v>
      </c>
      <c r="B417" s="231"/>
      <c r="C417" s="232"/>
      <c r="D417" s="117" t="s">
        <v>113</v>
      </c>
      <c r="E417" s="91">
        <v>0</v>
      </c>
      <c r="F417" s="100">
        <v>0</v>
      </c>
      <c r="G417" s="100">
        <v>0</v>
      </c>
      <c r="H417" s="100">
        <v>0</v>
      </c>
      <c r="I417" s="100">
        <v>0</v>
      </c>
    </row>
    <row r="418" spans="1:12" s="160" customFormat="1" ht="15" customHeight="1" x14ac:dyDescent="0.25">
      <c r="A418" s="239" t="s">
        <v>139</v>
      </c>
      <c r="B418" s="240"/>
      <c r="C418" s="241"/>
      <c r="D418" s="103" t="s">
        <v>140</v>
      </c>
      <c r="E418" s="87">
        <f>E419</f>
        <v>0</v>
      </c>
      <c r="F418" s="87">
        <f t="shared" ref="F418:I418" si="213">F419</f>
        <v>2826.4</v>
      </c>
      <c r="G418" s="87">
        <f t="shared" si="213"/>
        <v>2850</v>
      </c>
      <c r="H418" s="87">
        <f t="shared" si="213"/>
        <v>2850</v>
      </c>
      <c r="I418" s="87">
        <f t="shared" si="213"/>
        <v>2850</v>
      </c>
    </row>
    <row r="419" spans="1:12" s="160" customFormat="1" x14ac:dyDescent="0.25">
      <c r="A419" s="236">
        <v>3</v>
      </c>
      <c r="B419" s="237"/>
      <c r="C419" s="238"/>
      <c r="D419" s="181" t="s">
        <v>22</v>
      </c>
      <c r="E419" s="88">
        <f>E420</f>
        <v>0</v>
      </c>
      <c r="F419" s="88">
        <f t="shared" ref="F419:I420" si="214">F420</f>
        <v>2826.4</v>
      </c>
      <c r="G419" s="88">
        <f t="shared" si="214"/>
        <v>2850</v>
      </c>
      <c r="H419" s="88">
        <f t="shared" si="214"/>
        <v>2850</v>
      </c>
      <c r="I419" s="88">
        <f t="shared" si="214"/>
        <v>2850</v>
      </c>
    </row>
    <row r="420" spans="1:12" s="160" customFormat="1" x14ac:dyDescent="0.25">
      <c r="A420" s="233">
        <v>32</v>
      </c>
      <c r="B420" s="234"/>
      <c r="C420" s="235"/>
      <c r="D420" s="116" t="s">
        <v>36</v>
      </c>
      <c r="E420" s="89">
        <f>E421</f>
        <v>0</v>
      </c>
      <c r="F420" s="89">
        <f t="shared" si="214"/>
        <v>2826.4</v>
      </c>
      <c r="G420" s="89">
        <f t="shared" si="214"/>
        <v>2850</v>
      </c>
      <c r="H420" s="89">
        <f t="shared" si="214"/>
        <v>2850</v>
      </c>
      <c r="I420" s="89">
        <f t="shared" si="214"/>
        <v>2850</v>
      </c>
    </row>
    <row r="421" spans="1:12" s="160" customFormat="1" hidden="1" x14ac:dyDescent="0.25">
      <c r="A421" s="230" t="s">
        <v>192</v>
      </c>
      <c r="B421" s="231"/>
      <c r="C421" s="232"/>
      <c r="D421" s="117" t="s">
        <v>113</v>
      </c>
      <c r="E421" s="91"/>
      <c r="F421" s="100">
        <v>2826.4</v>
      </c>
      <c r="G421" s="100">
        <v>2850</v>
      </c>
      <c r="H421" s="100">
        <v>2850</v>
      </c>
      <c r="I421" s="100">
        <v>2850</v>
      </c>
    </row>
    <row r="423" spans="1:12" x14ac:dyDescent="0.25">
      <c r="A423" s="96" t="s">
        <v>230</v>
      </c>
      <c r="B423" s="96"/>
      <c r="C423" s="96"/>
      <c r="D423" s="96"/>
      <c r="E423" s="96" t="s">
        <v>231</v>
      </c>
      <c r="F423" s="96"/>
      <c r="G423" s="96"/>
      <c r="H423" s="96"/>
      <c r="I423" s="96"/>
    </row>
    <row r="424" spans="1:12" x14ac:dyDescent="0.25">
      <c r="A424" s="96" t="s">
        <v>233</v>
      </c>
      <c r="B424" s="96"/>
      <c r="C424" s="96"/>
      <c r="D424" s="96"/>
      <c r="E424" s="96" t="s">
        <v>234</v>
      </c>
      <c r="F424" s="96"/>
      <c r="G424" s="96"/>
      <c r="H424" s="96"/>
      <c r="I424" s="96"/>
    </row>
    <row r="426" spans="1:12" hidden="1" x14ac:dyDescent="0.25"/>
    <row r="427" spans="1:12" hidden="1" x14ac:dyDescent="0.25"/>
    <row r="428" spans="1:12" hidden="1" x14ac:dyDescent="0.25"/>
    <row r="429" spans="1:12" hidden="1" x14ac:dyDescent="0.25">
      <c r="A429" s="79">
        <v>31</v>
      </c>
      <c r="D429" s="79" t="s">
        <v>23</v>
      </c>
      <c r="E429" s="41">
        <f>SUMIF($A$6:$A$422,A429,$E$6:$F$422)</f>
        <v>1567425.58</v>
      </c>
      <c r="F429" s="41">
        <f>SUMIF($A$6:$A$422,A429,$F$6:$F$422)</f>
        <v>1683604.33</v>
      </c>
      <c r="G429" s="41">
        <f>SUMIF($A$6:$A$422,A429,$G$6:$G$422)</f>
        <v>1855763</v>
      </c>
      <c r="H429" s="41">
        <f>SUMIF($A$6:$A$422,B429,$H$6:$H$422)</f>
        <v>0</v>
      </c>
      <c r="I429" s="41">
        <f t="shared" ref="I429" si="215">SUMIF($A$6:$A$422,C429,$G$6:$G$422)</f>
        <v>0</v>
      </c>
      <c r="K429">
        <v>6596544.8238980798</v>
      </c>
      <c r="L429">
        <v>6619812.7095361296</v>
      </c>
    </row>
    <row r="430" spans="1:12" hidden="1" x14ac:dyDescent="0.25">
      <c r="A430" s="79">
        <v>32</v>
      </c>
      <c r="D430" s="79" t="s">
        <v>36</v>
      </c>
      <c r="E430" s="41">
        <f>SUMIF($A$6:$A$422,A430,$E$6:$E$422)</f>
        <v>265271.49</v>
      </c>
      <c r="F430" s="41">
        <f>SUMIF($A$6:$A$422,A430,$F$6:$F$422)</f>
        <v>344654.69</v>
      </c>
      <c r="G430" s="41">
        <f>SUMIF($A$6:$A$422,A430,$G$6:$G$422)</f>
        <v>336258</v>
      </c>
      <c r="H430" s="41">
        <f>SUMIF($A$6:$A$422,B430,$H$6:$H$422)</f>
        <v>0</v>
      </c>
      <c r="I430" s="41">
        <f>SUMIF($A$6:$A$422,C430,$G$6:$G$422)</f>
        <v>0</v>
      </c>
      <c r="K430" s="41">
        <f>I430-H430</f>
        <v>0</v>
      </c>
    </row>
    <row r="431" spans="1:12" hidden="1" x14ac:dyDescent="0.25">
      <c r="A431" s="79">
        <v>34</v>
      </c>
      <c r="D431" s="79" t="s">
        <v>97</v>
      </c>
      <c r="E431" s="41">
        <f>SUMIF($A$6:$A$422,A431,$E$6:$E$422)</f>
        <v>1057.1300000000001</v>
      </c>
      <c r="F431" s="41">
        <f>SUMIF($A$6:$A$422,A431,$F$6:$F$422)</f>
        <v>1165</v>
      </c>
      <c r="G431" s="41">
        <f>SUMIF($A$6:$A$422,A431,$G$6:$G$422)</f>
        <v>1165</v>
      </c>
      <c r="H431" s="41">
        <f>SUMIF($A$6:$A$422,B431,$H$6:$H$422)</f>
        <v>0</v>
      </c>
      <c r="I431" s="41">
        <f>SUMIF($A$6:$A$422,C431,$G$6:$G$422)</f>
        <v>0</v>
      </c>
    </row>
    <row r="432" spans="1:12" hidden="1" x14ac:dyDescent="0.25">
      <c r="A432" s="79">
        <v>37</v>
      </c>
      <c r="D432" s="79" t="s">
        <v>158</v>
      </c>
      <c r="E432" s="41">
        <f>SUMIF($A$6:$A$422,A432,$E$6:$E$422)</f>
        <v>537.92999999999995</v>
      </c>
      <c r="F432" s="41">
        <f>SUMIF($A$6:$A$422,A432,$F$6:$F$422)</f>
        <v>0</v>
      </c>
      <c r="G432" s="41">
        <f>SUMIF($A$6:$A$422,A432,$G$6:$G$422)</f>
        <v>0</v>
      </c>
      <c r="H432" s="41">
        <f>SUMIF($A$6:$A$422,B432,$H$6:$H$422)</f>
        <v>0</v>
      </c>
      <c r="I432" s="41">
        <f>SUMIF($A$6:$A$422,C432,$G$6:$G$422)</f>
        <v>0</v>
      </c>
    </row>
    <row r="433" spans="1:9" hidden="1" x14ac:dyDescent="0.25">
      <c r="A433" s="79">
        <v>38</v>
      </c>
      <c r="D433" s="79" t="s">
        <v>101</v>
      </c>
      <c r="E433" s="41">
        <f>SUMIF($A$6:$A$422,A433,$E$6:$E$422)</f>
        <v>1383.85</v>
      </c>
      <c r="F433" s="41">
        <f>SUMIF($A$6:$A$422,A433,$F$6:$F$422)</f>
        <v>985.43</v>
      </c>
      <c r="G433" s="41">
        <f>SUMIF($A$6:$A$422,A433,$G$6:$G$422)</f>
        <v>1000</v>
      </c>
      <c r="H433" s="41">
        <f>SUMIF($A$6:$A$422,B433,$H$6:$H$422)</f>
        <v>0</v>
      </c>
      <c r="I433" s="41">
        <f>SUMIF($A$6:$A$422,C433,$G$6:$G$422)</f>
        <v>0</v>
      </c>
    </row>
    <row r="434" spans="1:9" hidden="1" x14ac:dyDescent="0.25">
      <c r="A434" s="79">
        <v>42</v>
      </c>
      <c r="D434" s="79" t="s">
        <v>159</v>
      </c>
      <c r="E434" s="41">
        <f>SUMIF($A$6:$A$422,A434,$E$6:$E$422)</f>
        <v>99688.53</v>
      </c>
      <c r="F434" s="41">
        <f>SUMIF($A$6:$A$422,A434,$F$6:$F$422)</f>
        <v>10877.84</v>
      </c>
      <c r="G434" s="41">
        <f>SUMIF($A$6:$A$422,A434,$G$6:$G$422)</f>
        <v>35060</v>
      </c>
      <c r="H434" s="41">
        <f>SUMIF($A$6:$A$422,B434,$H$6:$H$422)</f>
        <v>0</v>
      </c>
      <c r="I434" s="41">
        <f>SUMIF($A$6:$A$422,C434,$G$6:$G$422)</f>
        <v>0</v>
      </c>
    </row>
    <row r="435" spans="1:9" hidden="1" x14ac:dyDescent="0.25">
      <c r="A435" s="79">
        <v>45</v>
      </c>
      <c r="D435" s="79" t="s">
        <v>159</v>
      </c>
      <c r="E435" s="41">
        <f>SUMIF($A$6:$A$422,A435,$E$6:$E$422)</f>
        <v>11027.1</v>
      </c>
      <c r="F435" s="41">
        <f>SUMIF($A$6:$A$422,A435,$F$6:$F$422)</f>
        <v>0</v>
      </c>
      <c r="G435" s="41">
        <f>SUMIF($A$6:$A$422,A435,$G$6:$G$422)</f>
        <v>90500</v>
      </c>
      <c r="H435" s="41">
        <f>SUMIF($A$6:$A$422,B435,$H$6:$H$422)</f>
        <v>0</v>
      </c>
      <c r="I435" s="41">
        <f>SUMIF($A$6:$A$422,C435,$G$6:$G$422)</f>
        <v>0</v>
      </c>
    </row>
    <row r="436" spans="1:9" hidden="1" x14ac:dyDescent="0.25">
      <c r="D436" s="81" t="s">
        <v>223</v>
      </c>
      <c r="E436" s="94">
        <f>SUM(E429:E435)</f>
        <v>1946391.61</v>
      </c>
      <c r="F436" s="94">
        <f>SUM(F429:F435)</f>
        <v>2041287.29</v>
      </c>
      <c r="G436" s="94">
        <f>SUM(G429:G435)</f>
        <v>2319746</v>
      </c>
      <c r="H436" s="94">
        <f>SUM(H429:H435)</f>
        <v>0</v>
      </c>
      <c r="I436" s="94">
        <f>SUM(I429:I435)</f>
        <v>0</v>
      </c>
    </row>
    <row r="437" spans="1:9" hidden="1" x14ac:dyDescent="0.25">
      <c r="A437" s="79" t="s">
        <v>133</v>
      </c>
      <c r="D437" s="79" t="s">
        <v>134</v>
      </c>
      <c r="E437" s="95">
        <f>SUMIF($A$6:$A$422,A437,$E$6:$E$422)</f>
        <v>537.92999999999995</v>
      </c>
      <c r="F437" s="95">
        <f>SUMIF($A$6:$A$422,A437,$F$6:$F$422)</f>
        <v>0</v>
      </c>
      <c r="G437" s="95">
        <f>SUMIF($A$6:$A$422,A437,$G$6:$G$422)</f>
        <v>0</v>
      </c>
      <c r="H437" s="95">
        <f>SUMIF($A$6:$A$422,A437,$H$6:$H$422)</f>
        <v>0</v>
      </c>
      <c r="I437" s="95">
        <f>SUMIF($A$6:$A$422,A437,$I$6:$I$422)</f>
        <v>0</v>
      </c>
    </row>
    <row r="438" spans="1:9" hidden="1" x14ac:dyDescent="0.25">
      <c r="A438" s="79" t="s">
        <v>116</v>
      </c>
      <c r="D438" s="79" t="s">
        <v>117</v>
      </c>
      <c r="E438" s="95">
        <f>SUMIF($A$6:$A$422,A438,$E$6:$E$422)</f>
        <v>56996</v>
      </c>
      <c r="F438" s="95">
        <f>SUMIF($A$6:$A$422,A438,$F$6:$F$422)</f>
        <v>61843</v>
      </c>
      <c r="G438" s="95">
        <f>SUMIF($A$6:$A$422,A438,$G$6:$G$422)</f>
        <v>61843</v>
      </c>
      <c r="H438" s="95">
        <f>SUMIF($A$6:$A$422,A438,$H$6:$H$422)</f>
        <v>61843</v>
      </c>
      <c r="I438" s="95">
        <f>SUMIF($A$6:$A$422,A438,$I$6:$I$422)</f>
        <v>61843</v>
      </c>
    </row>
    <row r="439" spans="1:9" hidden="1" x14ac:dyDescent="0.25">
      <c r="A439" s="79" t="s">
        <v>122</v>
      </c>
      <c r="D439" s="79" t="s">
        <v>18</v>
      </c>
      <c r="E439" s="95">
        <f>SUMIF($A$6:$A$422,A439,$E$6:$E$422)</f>
        <v>126605.65</v>
      </c>
      <c r="F439" s="95">
        <f>SUMIF($A$6:$A$422,A439,$F$6:$F$422)</f>
        <v>48720.19</v>
      </c>
      <c r="G439" s="95">
        <f>SUMIF($A$6:$A$422,A439,$G$6:$G$422)</f>
        <v>144027</v>
      </c>
      <c r="H439" s="95">
        <f>SUMIF($A$6:$A$422,A439,$H$6:$H$422)</f>
        <v>144027</v>
      </c>
      <c r="I439" s="95">
        <f>SUMIF($A$6:$A$422,A439,$I$6:$I$422)</f>
        <v>144027</v>
      </c>
    </row>
    <row r="440" spans="1:9" hidden="1" x14ac:dyDescent="0.25">
      <c r="A440" s="79" t="s">
        <v>227</v>
      </c>
      <c r="D440" s="79" t="s">
        <v>126</v>
      </c>
      <c r="E440" s="95">
        <f>SUMIF($A$6:$A$422,A440,$E$6:$E$422)</f>
        <v>39533.5</v>
      </c>
      <c r="F440" s="95">
        <f>SUMIF($A$6:$A$422,A440,$F$6:$F$422)</f>
        <v>0</v>
      </c>
      <c r="G440" s="95">
        <f>SUMIF($A$6:$A$422,A440,$G$6:$G$422)</f>
        <v>0</v>
      </c>
      <c r="H440" s="95">
        <f>SUMIF($A$6:$A$422,A440,$H$6:$H$422)</f>
        <v>0</v>
      </c>
      <c r="I440" s="95">
        <f>SUMIF($A$6:$A$422,A440,$I$6:$I$422)</f>
        <v>0</v>
      </c>
    </row>
    <row r="441" spans="1:9" hidden="1" x14ac:dyDescent="0.25">
      <c r="A441" s="79" t="s">
        <v>129</v>
      </c>
      <c r="D441" s="79" t="s">
        <v>40</v>
      </c>
      <c r="E441" s="95">
        <f>SUMIF($A$6:$A$422,A441,$E$6:$E$422)</f>
        <v>4042.58</v>
      </c>
      <c r="F441" s="95">
        <f>SUMIF($A$6:$A$422,A441,$F$6:$F$422)</f>
        <v>5211.26</v>
      </c>
      <c r="G441" s="95">
        <f>SUMIF($A$6:$A$422,A441,$G$6:$G$422)</f>
        <v>6810</v>
      </c>
      <c r="H441" s="95">
        <f>SUMIF($A$6:$A$422,A441,$H$6:$H$422)</f>
        <v>6810</v>
      </c>
      <c r="I441" s="95">
        <f>SUMIF($A$6:$A$422,A441,$I$6:$I$422)</f>
        <v>6810</v>
      </c>
    </row>
    <row r="442" spans="1:9" hidden="1" x14ac:dyDescent="0.25">
      <c r="A442" s="79" t="s">
        <v>136</v>
      </c>
      <c r="D442" s="79" t="s">
        <v>267</v>
      </c>
      <c r="E442" s="95">
        <f>SUMIF($A$6:$A$422,A442,$E$6:$E$422)</f>
        <v>0</v>
      </c>
      <c r="F442" s="95">
        <f>SUMIF($A$6:$A$422,A442,$F$6:$F$422)</f>
        <v>0</v>
      </c>
      <c r="G442" s="95">
        <f>SUMIF($A$6:$A$422,A442,$G$6:$G$422)</f>
        <v>0</v>
      </c>
      <c r="H442" s="95">
        <f>SUMIF($A$6:$A$422,A442,$H$6:$H$422)</f>
        <v>0</v>
      </c>
      <c r="I442" s="95">
        <f>SUMIF($A$6:$A$422,A442,$I$6:$I$422)</f>
        <v>0</v>
      </c>
    </row>
    <row r="443" spans="1:9" hidden="1" x14ac:dyDescent="0.25">
      <c r="A443" s="79" t="s">
        <v>137</v>
      </c>
      <c r="D443" s="79" t="s">
        <v>138</v>
      </c>
      <c r="E443" s="95">
        <f>SUMIF($A$6:$A$422,A443,$E$6:$E$422)</f>
        <v>19384.53</v>
      </c>
      <c r="F443" s="95">
        <f>SUMIF($A$6:$A$422,A443,$F$6:$F$422)</f>
        <v>46610</v>
      </c>
      <c r="G443" s="95">
        <f>SUMIF($A$6:$A$422,A443,$G$6:$G$422)</f>
        <v>46610</v>
      </c>
      <c r="H443" s="95">
        <f>SUMIF($A$6:$A$422,A443,$H$6:$H$422)</f>
        <v>46610</v>
      </c>
      <c r="I443" s="95">
        <f>SUMIF($A$6:$A$422,A443,$I$6:$I$422)</f>
        <v>46610</v>
      </c>
    </row>
    <row r="444" spans="1:9" hidden="1" x14ac:dyDescent="0.25">
      <c r="A444" s="79" t="s">
        <v>139</v>
      </c>
      <c r="D444" s="79" t="s">
        <v>140</v>
      </c>
      <c r="E444" s="95">
        <f>SUMIF($A$6:$A$422,A444,$E$6:$E$422)</f>
        <v>1678017.24</v>
      </c>
      <c r="F444" s="95">
        <f>SUMIF($A$6:$A$422,A444,$F$6:$F$422)</f>
        <v>1834851.33</v>
      </c>
      <c r="G444" s="95">
        <f>SUMIF($A$6:$A$422,A444,$G$6:$G$422)</f>
        <v>1979496</v>
      </c>
      <c r="H444" s="95">
        <f>SUMIF($A$6:$A$422,A444,$H$6:$H$422)</f>
        <v>1979496</v>
      </c>
      <c r="I444" s="95">
        <f>SUMIF($A$6:$A$422,A444,$I$6:$I$422)</f>
        <v>1979496</v>
      </c>
    </row>
    <row r="445" spans="1:9" hidden="1" x14ac:dyDescent="0.25">
      <c r="A445" s="79" t="s">
        <v>216</v>
      </c>
      <c r="D445" s="79" t="s">
        <v>141</v>
      </c>
      <c r="E445" s="95">
        <f>SUMIF($A$6:$A$422,A445,$E$6:$E$422)</f>
        <v>5834.56</v>
      </c>
      <c r="F445" s="95">
        <f>SUMIF($A$6:$A$422,A445,$F$6:$F$422)</f>
        <v>1500</v>
      </c>
      <c r="G445" s="95">
        <f>SUMIF($A$6:$A$422,A445,$G$6:$G$422)</f>
        <v>1700</v>
      </c>
      <c r="H445" s="95">
        <f>SUMIF($A$6:$A$422,A445,$H$6:$H$422)</f>
        <v>1700</v>
      </c>
      <c r="I445" s="95">
        <f>SUMIF($A$6:$A$422,A445,$I$6:$I$422)</f>
        <v>1700</v>
      </c>
    </row>
    <row r="446" spans="1:9" hidden="1" x14ac:dyDescent="0.25">
      <c r="A446" s="82" t="s">
        <v>195</v>
      </c>
      <c r="D446" s="79" t="s">
        <v>169</v>
      </c>
      <c r="E446" s="95">
        <f>SUMIF($A$6:$A$422,A446,$E$6:$E$422)</f>
        <v>0</v>
      </c>
      <c r="F446" s="95">
        <f>SUMIF($A$6:$A$422,A446,$F$6:$F$422)</f>
        <v>0</v>
      </c>
      <c r="G446" s="95">
        <f>SUMIF($A$6:$A$422,A446,$G$6:$G$422)</f>
        <v>0</v>
      </c>
      <c r="H446" s="95">
        <f>SUMIF($A$6:$A$422,A446,$H$6:$H$422)</f>
        <v>0</v>
      </c>
      <c r="I446" s="95">
        <f>SUMIF($A$6:$A$422,A446,$I$6:$I$422)</f>
        <v>0</v>
      </c>
    </row>
    <row r="447" spans="1:9" hidden="1" x14ac:dyDescent="0.25">
      <c r="A447" s="239" t="s">
        <v>324</v>
      </c>
      <c r="B447" s="240"/>
      <c r="C447" s="241"/>
      <c r="D447" s="79" t="s">
        <v>288</v>
      </c>
      <c r="E447" s="95">
        <f>SUMIF($A$6:$A$422,A447,$E$6:$E$422)</f>
        <v>15439.62</v>
      </c>
      <c r="F447" s="95">
        <f>SUMIF($A$6:$A$422,A447,$F$6:$F$422)</f>
        <v>42551.51</v>
      </c>
      <c r="G447" s="95">
        <f>SUMIF($A$6:$A$422,A447,$G$6:$G$422)</f>
        <v>67360</v>
      </c>
      <c r="H447" s="95">
        <f>SUMIF($A$6:$A$422,A447,$H$6:$H$422)</f>
        <v>67360</v>
      </c>
      <c r="I447" s="95">
        <f>SUMIF($A$6:$A$422,A447,$I$6:$I$422)</f>
        <v>67360</v>
      </c>
    </row>
    <row r="448" spans="1:9" hidden="1" x14ac:dyDescent="0.25">
      <c r="A448" s="294" t="s">
        <v>325</v>
      </c>
      <c r="B448" s="295"/>
      <c r="C448" s="296"/>
      <c r="D448" s="79" t="s">
        <v>323</v>
      </c>
      <c r="E448" s="95">
        <f>SUMIF($A$6:$A$422,A448,$E$6:$E$422)</f>
        <v>0</v>
      </c>
      <c r="F448" s="95">
        <f>SUMIF($A$6:$A$422,A448,$F$6:$F$422)</f>
        <v>0</v>
      </c>
      <c r="G448" s="95">
        <f>SUMIF($A$6:$A$422,A448,$G$6:$G$422)</f>
        <v>11900</v>
      </c>
      <c r="H448" s="95">
        <f>SUMIF($A$6:$A$422,A448,$H$6:$H$422)</f>
        <v>11900</v>
      </c>
      <c r="I448" s="95">
        <f>SUMIF($A$6:$A$422,A448,$I$6:$I$422)</f>
        <v>11900</v>
      </c>
    </row>
    <row r="449" spans="1:9" hidden="1" x14ac:dyDescent="0.25">
      <c r="D449" s="81" t="s">
        <v>224</v>
      </c>
      <c r="E449" s="94">
        <f>SUM(E437:E447)</f>
        <v>1946391.61</v>
      </c>
      <c r="F449" s="94">
        <f>SUM(F437:F448)</f>
        <v>2041287.29</v>
      </c>
      <c r="G449" s="94">
        <f t="shared" ref="G449" si="216">SUM(G437:G448)</f>
        <v>2319746</v>
      </c>
      <c r="H449" s="94">
        <f t="shared" ref="H449:I449" si="217">SUM(H437:H448)</f>
        <v>2319746</v>
      </c>
      <c r="I449" s="94">
        <f t="shared" si="217"/>
        <v>2319746</v>
      </c>
    </row>
    <row r="450" spans="1:9" hidden="1" x14ac:dyDescent="0.25">
      <c r="G450" s="80"/>
      <c r="H450" s="80"/>
      <c r="I450" s="80"/>
    </row>
    <row r="451" spans="1:9" hidden="1" x14ac:dyDescent="0.25">
      <c r="G451" s="80"/>
      <c r="H451" s="80"/>
      <c r="I451" s="80"/>
    </row>
    <row r="452" spans="1:9" hidden="1" x14ac:dyDescent="0.25">
      <c r="A452" s="79" t="s">
        <v>133</v>
      </c>
      <c r="D452" s="79" t="s">
        <v>23</v>
      </c>
      <c r="E452" s="80">
        <v>0</v>
      </c>
      <c r="F452" s="80"/>
      <c r="G452" s="80"/>
      <c r="H452" s="80"/>
      <c r="I452" s="80"/>
    </row>
    <row r="453" spans="1:9" hidden="1" x14ac:dyDescent="0.25">
      <c r="A453" s="79" t="s">
        <v>133</v>
      </c>
      <c r="D453" s="79" t="s">
        <v>36</v>
      </c>
      <c r="E453" s="80">
        <v>0</v>
      </c>
      <c r="G453" s="80"/>
      <c r="H453" s="80"/>
      <c r="I453" s="80"/>
    </row>
    <row r="454" spans="1:9" hidden="1" x14ac:dyDescent="0.25">
      <c r="A454" s="79" t="s">
        <v>133</v>
      </c>
      <c r="D454" s="79" t="s">
        <v>97</v>
      </c>
      <c r="E454" s="80">
        <v>0</v>
      </c>
      <c r="G454" s="80"/>
      <c r="H454" s="80"/>
      <c r="I454" s="80"/>
    </row>
    <row r="455" spans="1:9" hidden="1" x14ac:dyDescent="0.25">
      <c r="A455" s="79" t="s">
        <v>133</v>
      </c>
      <c r="D455" s="79" t="s">
        <v>158</v>
      </c>
      <c r="E455" s="80">
        <v>0</v>
      </c>
    </row>
    <row r="456" spans="1:9" hidden="1" x14ac:dyDescent="0.25">
      <c r="A456" s="79" t="s">
        <v>133</v>
      </c>
      <c r="D456" s="79" t="s">
        <v>101</v>
      </c>
      <c r="E456" s="80">
        <v>0</v>
      </c>
    </row>
    <row r="457" spans="1:9" hidden="1" x14ac:dyDescent="0.25">
      <c r="A457" s="79" t="s">
        <v>133</v>
      </c>
      <c r="D457" s="79" t="s">
        <v>159</v>
      </c>
      <c r="E457" s="80">
        <v>0</v>
      </c>
    </row>
    <row r="458" spans="1:9" hidden="1" x14ac:dyDescent="0.25">
      <c r="E458" s="80"/>
    </row>
    <row r="459" spans="1:9" hidden="1" x14ac:dyDescent="0.25">
      <c r="A459" s="79" t="s">
        <v>116</v>
      </c>
      <c r="D459" s="79" t="s">
        <v>23</v>
      </c>
      <c r="E459" s="80">
        <v>0</v>
      </c>
    </row>
    <row r="460" spans="1:9" hidden="1" x14ac:dyDescent="0.25">
      <c r="A460" s="79" t="s">
        <v>116</v>
      </c>
      <c r="D460" s="79" t="s">
        <v>36</v>
      </c>
      <c r="E460" s="80">
        <v>0</v>
      </c>
    </row>
    <row r="461" spans="1:9" hidden="1" x14ac:dyDescent="0.25">
      <c r="A461" s="79" t="s">
        <v>116</v>
      </c>
      <c r="D461" s="79" t="s">
        <v>97</v>
      </c>
      <c r="E461" s="80">
        <v>0</v>
      </c>
    </row>
    <row r="462" spans="1:9" hidden="1" x14ac:dyDescent="0.25">
      <c r="A462" s="79" t="s">
        <v>116</v>
      </c>
      <c r="D462" s="79" t="s">
        <v>158</v>
      </c>
      <c r="E462" s="80">
        <v>0</v>
      </c>
    </row>
    <row r="463" spans="1:9" hidden="1" x14ac:dyDescent="0.25">
      <c r="A463" s="79" t="s">
        <v>116</v>
      </c>
      <c r="D463" s="79" t="s">
        <v>101</v>
      </c>
      <c r="E463" s="80">
        <v>0</v>
      </c>
    </row>
    <row r="464" spans="1:9" hidden="1" x14ac:dyDescent="0.25">
      <c r="A464" s="79" t="s">
        <v>116</v>
      </c>
      <c r="D464" s="79" t="s">
        <v>159</v>
      </c>
      <c r="E464" s="80">
        <v>0</v>
      </c>
    </row>
    <row r="465" spans="1:12" hidden="1" x14ac:dyDescent="0.25">
      <c r="E465" s="80"/>
    </row>
    <row r="466" spans="1:12" hidden="1" x14ac:dyDescent="0.25"/>
    <row r="467" spans="1:12" hidden="1" x14ac:dyDescent="0.25">
      <c r="A467" s="79">
        <v>3211</v>
      </c>
      <c r="E467" s="41"/>
      <c r="F467" s="41"/>
      <c r="G467" s="129">
        <f t="shared" ref="G467:G493" si="218">SUMIF($A$6:$A$422,A467,$G$6:$G$422)</f>
        <v>9400</v>
      </c>
      <c r="H467" s="129">
        <f t="shared" ref="H467:H493" si="219">SUMIF($A$6:$A$422,B467,$G$6:$G$422)</f>
        <v>0</v>
      </c>
      <c r="I467" s="129">
        <f t="shared" ref="I467:I493" si="220">SUMIF($A$6:$A$422,C467,$G$6:$G$422)</f>
        <v>0</v>
      </c>
      <c r="K467">
        <v>6596544.8238980798</v>
      </c>
      <c r="L467">
        <v>6619812.7095361296</v>
      </c>
    </row>
    <row r="468" spans="1:12" hidden="1" x14ac:dyDescent="0.25">
      <c r="A468" s="79">
        <v>3213</v>
      </c>
      <c r="E468" s="41"/>
      <c r="F468" s="41"/>
      <c r="G468" s="129">
        <f t="shared" si="218"/>
        <v>2450</v>
      </c>
      <c r="H468" s="129">
        <f t="shared" si="219"/>
        <v>0</v>
      </c>
      <c r="I468" s="129">
        <f t="shared" si="220"/>
        <v>0</v>
      </c>
      <c r="K468" s="41">
        <f>I468-H468</f>
        <v>0</v>
      </c>
    </row>
    <row r="469" spans="1:12" hidden="1" x14ac:dyDescent="0.25">
      <c r="A469" s="79">
        <v>3214</v>
      </c>
      <c r="E469" s="41"/>
      <c r="F469" s="41"/>
      <c r="G469" s="128">
        <f t="shared" si="218"/>
        <v>200</v>
      </c>
      <c r="H469" s="128">
        <f t="shared" si="219"/>
        <v>0</v>
      </c>
      <c r="I469" s="128">
        <f t="shared" si="220"/>
        <v>0</v>
      </c>
    </row>
    <row r="470" spans="1:12" hidden="1" x14ac:dyDescent="0.25">
      <c r="A470" s="79">
        <v>3221</v>
      </c>
      <c r="E470" s="41"/>
      <c r="F470" s="41"/>
      <c r="G470" s="129">
        <f t="shared" si="218"/>
        <v>43369</v>
      </c>
      <c r="H470" s="129">
        <f t="shared" si="219"/>
        <v>0</v>
      </c>
      <c r="I470" s="129">
        <f t="shared" si="220"/>
        <v>0</v>
      </c>
    </row>
    <row r="471" spans="1:12" hidden="1" x14ac:dyDescent="0.25">
      <c r="A471" s="79">
        <v>3222</v>
      </c>
      <c r="E471" s="41"/>
      <c r="F471" s="41"/>
      <c r="G471" s="129">
        <f t="shared" si="218"/>
        <v>137026</v>
      </c>
      <c r="H471" s="129">
        <f t="shared" si="219"/>
        <v>0</v>
      </c>
      <c r="I471" s="129">
        <f t="shared" si="220"/>
        <v>0</v>
      </c>
    </row>
    <row r="472" spans="1:12" hidden="1" x14ac:dyDescent="0.25">
      <c r="A472" s="79">
        <v>3223</v>
      </c>
      <c r="E472" s="41"/>
      <c r="F472" s="41"/>
      <c r="G472" s="129">
        <f t="shared" si="218"/>
        <v>17150</v>
      </c>
      <c r="H472" s="129">
        <f t="shared" si="219"/>
        <v>0</v>
      </c>
      <c r="I472" s="129">
        <f t="shared" si="220"/>
        <v>0</v>
      </c>
    </row>
    <row r="473" spans="1:12" hidden="1" x14ac:dyDescent="0.25">
      <c r="A473" s="79">
        <v>3224</v>
      </c>
      <c r="E473" s="41"/>
      <c r="F473" s="41"/>
      <c r="G473" s="129">
        <f t="shared" si="218"/>
        <v>3500</v>
      </c>
      <c r="H473" s="129">
        <f t="shared" si="219"/>
        <v>0</v>
      </c>
      <c r="I473" s="129">
        <f t="shared" si="220"/>
        <v>0</v>
      </c>
    </row>
    <row r="474" spans="1:12" hidden="1" x14ac:dyDescent="0.25">
      <c r="A474" s="79">
        <v>3225</v>
      </c>
      <c r="E474" s="41"/>
      <c r="F474" s="41"/>
      <c r="G474" s="129">
        <f t="shared" si="218"/>
        <v>2500</v>
      </c>
      <c r="H474" s="129">
        <f t="shared" si="219"/>
        <v>0</v>
      </c>
      <c r="I474" s="129">
        <f t="shared" si="220"/>
        <v>0</v>
      </c>
    </row>
    <row r="475" spans="1:12" hidden="1" x14ac:dyDescent="0.25">
      <c r="A475" s="79">
        <v>3227</v>
      </c>
      <c r="E475" s="41"/>
      <c r="F475" s="41"/>
      <c r="G475" s="129">
        <f t="shared" si="218"/>
        <v>900</v>
      </c>
      <c r="H475" s="129">
        <f t="shared" si="219"/>
        <v>0</v>
      </c>
      <c r="I475" s="129">
        <f t="shared" si="220"/>
        <v>0</v>
      </c>
    </row>
    <row r="476" spans="1:12" hidden="1" x14ac:dyDescent="0.25">
      <c r="A476" s="79">
        <v>3231</v>
      </c>
      <c r="G476" s="130">
        <f t="shared" si="218"/>
        <v>18920</v>
      </c>
      <c r="H476" s="130">
        <f t="shared" si="219"/>
        <v>0</v>
      </c>
      <c r="I476" s="130">
        <f t="shared" si="220"/>
        <v>0</v>
      </c>
    </row>
    <row r="477" spans="1:12" hidden="1" x14ac:dyDescent="0.25">
      <c r="A477" s="79">
        <v>3232</v>
      </c>
      <c r="G477" s="130">
        <f t="shared" si="218"/>
        <v>9452</v>
      </c>
      <c r="H477" s="130">
        <f t="shared" si="219"/>
        <v>0</v>
      </c>
      <c r="I477" s="130">
        <f t="shared" si="220"/>
        <v>0</v>
      </c>
    </row>
    <row r="478" spans="1:12" hidden="1" x14ac:dyDescent="0.25">
      <c r="A478" s="79">
        <v>3233</v>
      </c>
      <c r="G478" s="79">
        <f t="shared" si="218"/>
        <v>10</v>
      </c>
      <c r="H478" s="79">
        <f t="shared" si="219"/>
        <v>0</v>
      </c>
      <c r="I478" s="79">
        <f t="shared" si="220"/>
        <v>0</v>
      </c>
    </row>
    <row r="479" spans="1:12" hidden="1" x14ac:dyDescent="0.25">
      <c r="A479" s="79">
        <v>3234</v>
      </c>
      <c r="G479" s="131">
        <f t="shared" si="218"/>
        <v>4700</v>
      </c>
      <c r="H479" s="131">
        <f t="shared" si="219"/>
        <v>0</v>
      </c>
      <c r="I479" s="131">
        <f t="shared" si="220"/>
        <v>0</v>
      </c>
    </row>
    <row r="480" spans="1:12" hidden="1" x14ac:dyDescent="0.25">
      <c r="A480" s="79">
        <v>3235</v>
      </c>
      <c r="G480" s="131">
        <f t="shared" si="218"/>
        <v>5520</v>
      </c>
      <c r="H480" s="131">
        <f t="shared" si="219"/>
        <v>0</v>
      </c>
      <c r="I480" s="131">
        <f t="shared" si="220"/>
        <v>0</v>
      </c>
    </row>
    <row r="481" spans="1:9" hidden="1" x14ac:dyDescent="0.25">
      <c r="A481" s="79">
        <v>3236</v>
      </c>
      <c r="G481" s="131">
        <f t="shared" si="218"/>
        <v>5160</v>
      </c>
      <c r="H481" s="131">
        <f t="shared" si="219"/>
        <v>0</v>
      </c>
      <c r="I481" s="131">
        <f t="shared" si="220"/>
        <v>0</v>
      </c>
    </row>
    <row r="482" spans="1:9" hidden="1" x14ac:dyDescent="0.25">
      <c r="A482" s="79">
        <v>3237</v>
      </c>
      <c r="G482" s="131">
        <f t="shared" si="218"/>
        <v>2431</v>
      </c>
      <c r="H482" s="131">
        <f t="shared" si="219"/>
        <v>0</v>
      </c>
      <c r="I482" s="131">
        <f t="shared" si="220"/>
        <v>0</v>
      </c>
    </row>
    <row r="483" spans="1:9" hidden="1" x14ac:dyDescent="0.25">
      <c r="A483" s="79">
        <v>3238</v>
      </c>
      <c r="G483" s="131">
        <f t="shared" si="218"/>
        <v>2500</v>
      </c>
      <c r="H483" s="131">
        <f t="shared" si="219"/>
        <v>0</v>
      </c>
      <c r="I483" s="131">
        <f t="shared" si="220"/>
        <v>0</v>
      </c>
    </row>
    <row r="484" spans="1:9" hidden="1" x14ac:dyDescent="0.25">
      <c r="A484" s="79">
        <v>3239</v>
      </c>
      <c r="G484" s="79">
        <f t="shared" si="218"/>
        <v>2012</v>
      </c>
      <c r="H484" s="79">
        <f t="shared" si="219"/>
        <v>0</v>
      </c>
      <c r="I484" s="79">
        <f t="shared" si="220"/>
        <v>0</v>
      </c>
    </row>
    <row r="485" spans="1:9" hidden="1" x14ac:dyDescent="0.25">
      <c r="A485" s="79">
        <v>3293</v>
      </c>
      <c r="G485" s="131">
        <f t="shared" si="218"/>
        <v>890</v>
      </c>
      <c r="H485" s="131">
        <f t="shared" si="219"/>
        <v>0</v>
      </c>
      <c r="I485" s="131">
        <f t="shared" si="220"/>
        <v>0</v>
      </c>
    </row>
    <row r="486" spans="1:9" hidden="1" x14ac:dyDescent="0.25">
      <c r="A486" s="79">
        <v>3294</v>
      </c>
      <c r="G486" s="131">
        <f t="shared" si="218"/>
        <v>300</v>
      </c>
      <c r="H486" s="131">
        <f t="shared" si="219"/>
        <v>0</v>
      </c>
      <c r="I486" s="131">
        <f t="shared" si="220"/>
        <v>0</v>
      </c>
    </row>
    <row r="487" spans="1:9" s="127" customFormat="1" hidden="1" x14ac:dyDescent="0.25">
      <c r="A487" s="127">
        <v>3295</v>
      </c>
      <c r="G487" s="127">
        <f t="shared" si="218"/>
        <v>4162</v>
      </c>
      <c r="H487" s="127">
        <f t="shared" si="219"/>
        <v>0</v>
      </c>
      <c r="I487" s="127">
        <f t="shared" si="220"/>
        <v>0</v>
      </c>
    </row>
    <row r="488" spans="1:9" s="127" customFormat="1" hidden="1" x14ac:dyDescent="0.25">
      <c r="A488" s="127">
        <v>3296</v>
      </c>
      <c r="G488" s="127">
        <f t="shared" si="218"/>
        <v>10</v>
      </c>
      <c r="H488" s="127">
        <f t="shared" si="219"/>
        <v>0</v>
      </c>
      <c r="I488" s="127">
        <f t="shared" si="220"/>
        <v>0</v>
      </c>
    </row>
    <row r="489" spans="1:9" hidden="1" x14ac:dyDescent="0.25">
      <c r="A489" s="79">
        <v>3299</v>
      </c>
      <c r="G489" s="130">
        <f t="shared" si="218"/>
        <v>11136</v>
      </c>
      <c r="H489" s="130">
        <f t="shared" si="219"/>
        <v>0</v>
      </c>
      <c r="I489" s="130">
        <f t="shared" si="220"/>
        <v>0</v>
      </c>
    </row>
    <row r="490" spans="1:9" hidden="1" x14ac:dyDescent="0.25">
      <c r="A490" s="79">
        <v>3431</v>
      </c>
      <c r="G490" s="130">
        <f t="shared" si="218"/>
        <v>1140</v>
      </c>
      <c r="H490" s="130">
        <f t="shared" si="219"/>
        <v>0</v>
      </c>
      <c r="I490" s="130">
        <f t="shared" si="220"/>
        <v>0</v>
      </c>
    </row>
    <row r="491" spans="1:9" hidden="1" x14ac:dyDescent="0.25">
      <c r="A491" s="79">
        <v>3433</v>
      </c>
      <c r="G491" s="130">
        <f t="shared" si="218"/>
        <v>25</v>
      </c>
      <c r="H491" s="130">
        <f t="shared" si="219"/>
        <v>0</v>
      </c>
      <c r="I491" s="130">
        <f t="shared" si="220"/>
        <v>0</v>
      </c>
    </row>
    <row r="492" spans="1:9" hidden="1" x14ac:dyDescent="0.25">
      <c r="A492" s="79">
        <v>3224</v>
      </c>
      <c r="G492" s="130">
        <f t="shared" si="218"/>
        <v>3500</v>
      </c>
      <c r="H492" s="130">
        <f t="shared" si="219"/>
        <v>0</v>
      </c>
      <c r="I492" s="130">
        <f t="shared" si="220"/>
        <v>0</v>
      </c>
    </row>
    <row r="493" spans="1:9" hidden="1" x14ac:dyDescent="0.25">
      <c r="A493" s="79">
        <v>3232</v>
      </c>
      <c r="G493" s="130">
        <f t="shared" si="218"/>
        <v>9452</v>
      </c>
      <c r="H493" s="130">
        <f t="shared" si="219"/>
        <v>0</v>
      </c>
      <c r="I493" s="130">
        <f t="shared" si="220"/>
        <v>0</v>
      </c>
    </row>
    <row r="494" spans="1:9" s="127" customFormat="1" hidden="1" x14ac:dyDescent="0.25">
      <c r="A494" s="127">
        <v>3212</v>
      </c>
      <c r="G494" s="130">
        <f>SUMIF($A$6:$A$422,A494,$G$6:$G$422)-48400</f>
        <v>2110</v>
      </c>
      <c r="H494" s="130">
        <f>SUMIF($A$6:$A$422,B494,$G$6:$G$422)-48400</f>
        <v>-48400</v>
      </c>
      <c r="I494" s="130">
        <f>SUMIF($A$6:$A$422,C494,$G$6:$G$422)-48400</f>
        <v>-48400</v>
      </c>
    </row>
    <row r="495" spans="1:9" hidden="1" x14ac:dyDescent="0.25">
      <c r="A495" s="79">
        <v>4221</v>
      </c>
      <c r="G495" s="130">
        <f t="shared" ref="G495:I500" si="221">SUMIF($A$6:$A$422,A495,$G$6:$G$422)</f>
        <v>2000</v>
      </c>
      <c r="H495" s="130">
        <f t="shared" si="221"/>
        <v>0</v>
      </c>
      <c r="I495" s="130">
        <f t="shared" si="221"/>
        <v>0</v>
      </c>
    </row>
    <row r="496" spans="1:9" hidden="1" x14ac:dyDescent="0.25">
      <c r="A496" s="79">
        <v>4223</v>
      </c>
      <c r="G496" s="130">
        <f t="shared" si="221"/>
        <v>800</v>
      </c>
      <c r="H496" s="130">
        <f t="shared" si="221"/>
        <v>0</v>
      </c>
      <c r="I496" s="130">
        <f t="shared" si="221"/>
        <v>0</v>
      </c>
    </row>
    <row r="497" spans="1:9" hidden="1" x14ac:dyDescent="0.25">
      <c r="A497" s="79">
        <v>4227</v>
      </c>
      <c r="G497" s="130">
        <f t="shared" si="221"/>
        <v>2200</v>
      </c>
      <c r="H497" s="130">
        <f t="shared" si="221"/>
        <v>0</v>
      </c>
      <c r="I497" s="130">
        <f t="shared" si="221"/>
        <v>0</v>
      </c>
    </row>
    <row r="498" spans="1:9" hidden="1" x14ac:dyDescent="0.25">
      <c r="A498" s="79">
        <v>4241</v>
      </c>
      <c r="G498" s="130">
        <f t="shared" si="221"/>
        <v>10060</v>
      </c>
      <c r="H498" s="130">
        <f t="shared" si="221"/>
        <v>0</v>
      </c>
      <c r="I498" s="130">
        <f t="shared" si="221"/>
        <v>0</v>
      </c>
    </row>
    <row r="499" spans="1:9" hidden="1" x14ac:dyDescent="0.25">
      <c r="A499" s="79">
        <v>4511</v>
      </c>
      <c r="G499" s="130">
        <f t="shared" si="221"/>
        <v>90500</v>
      </c>
      <c r="H499" s="130">
        <f t="shared" si="221"/>
        <v>0</v>
      </c>
      <c r="I499" s="130">
        <f t="shared" si="221"/>
        <v>0</v>
      </c>
    </row>
    <row r="500" spans="1:9" hidden="1" x14ac:dyDescent="0.25">
      <c r="A500" s="79">
        <v>3292</v>
      </c>
      <c r="G500" s="130">
        <f t="shared" si="221"/>
        <v>2000</v>
      </c>
      <c r="H500" s="130">
        <f t="shared" si="221"/>
        <v>0</v>
      </c>
      <c r="I500" s="130">
        <f t="shared" si="221"/>
        <v>0</v>
      </c>
    </row>
    <row r="501" spans="1:9" hidden="1" x14ac:dyDescent="0.25"/>
    <row r="502" spans="1:9" hidden="1" x14ac:dyDescent="0.25"/>
    <row r="503" spans="1:9" hidden="1" x14ac:dyDescent="0.25"/>
    <row r="504" spans="1:9" hidden="1" x14ac:dyDescent="0.25"/>
    <row r="505" spans="1:9" hidden="1" x14ac:dyDescent="0.25"/>
    <row r="506" spans="1:9" hidden="1" x14ac:dyDescent="0.25"/>
    <row r="507" spans="1:9" hidden="1" x14ac:dyDescent="0.25"/>
    <row r="508" spans="1:9" hidden="1" x14ac:dyDescent="0.25"/>
    <row r="509" spans="1:9" hidden="1" x14ac:dyDescent="0.25"/>
  </sheetData>
  <autoFilter ref="A5:I421">
    <filterColumn colId="0" showButton="0"/>
    <filterColumn colId="1" showButton="0"/>
  </autoFilter>
  <mergeCells count="410">
    <mergeCell ref="A448:C448"/>
    <mergeCell ref="A420:C420"/>
    <mergeCell ref="A421:C421"/>
    <mergeCell ref="A210:C210"/>
    <mergeCell ref="A40:C40"/>
    <mergeCell ref="A41:C41"/>
    <mergeCell ref="A42:C42"/>
    <mergeCell ref="A43:C43"/>
    <mergeCell ref="A44:C44"/>
    <mergeCell ref="A90:C90"/>
    <mergeCell ref="A156:C156"/>
    <mergeCell ref="A266:C266"/>
    <mergeCell ref="A293:C293"/>
    <mergeCell ref="A145:C145"/>
    <mergeCell ref="A388:C388"/>
    <mergeCell ref="A382:C382"/>
    <mergeCell ref="A413:C413"/>
    <mergeCell ref="A414:C414"/>
    <mergeCell ref="A415:C415"/>
    <mergeCell ref="A416:C416"/>
    <mergeCell ref="A417:C417"/>
    <mergeCell ref="A378:C378"/>
    <mergeCell ref="A379:C379"/>
    <mergeCell ref="A447:C447"/>
    <mergeCell ref="A418:C418"/>
    <mergeCell ref="A419:C419"/>
    <mergeCell ref="A412:C412"/>
    <mergeCell ref="A113:C113"/>
    <mergeCell ref="A200:C200"/>
    <mergeCell ref="A201:C201"/>
    <mergeCell ref="A202:C202"/>
    <mergeCell ref="A203:C203"/>
    <mergeCell ref="A204:C204"/>
    <mergeCell ref="A243:C243"/>
    <mergeCell ref="A404:C404"/>
    <mergeCell ref="A405:C405"/>
    <mergeCell ref="A406:C406"/>
    <mergeCell ref="A407:C407"/>
    <mergeCell ref="A408:C408"/>
    <mergeCell ref="A409:C409"/>
    <mergeCell ref="A410:C410"/>
    <mergeCell ref="A411:C411"/>
    <mergeCell ref="A239:C239"/>
    <mergeCell ref="A157:C157"/>
    <mergeCell ref="A158:C158"/>
    <mergeCell ref="A380:C380"/>
    <mergeCell ref="A381:C381"/>
    <mergeCell ref="A385:C385"/>
    <mergeCell ref="A386:C386"/>
    <mergeCell ref="A390:C390"/>
    <mergeCell ref="A297:C297"/>
    <mergeCell ref="A302:C302"/>
    <mergeCell ref="A304:C304"/>
    <mergeCell ref="A309:C309"/>
    <mergeCell ref="A317:C317"/>
    <mergeCell ref="A307:C307"/>
    <mergeCell ref="A313:C313"/>
    <mergeCell ref="A300:C300"/>
    <mergeCell ref="A301:C301"/>
    <mergeCell ref="A339:C339"/>
    <mergeCell ref="A319:C319"/>
    <mergeCell ref="A320:C320"/>
    <mergeCell ref="A323:C323"/>
    <mergeCell ref="A322:C322"/>
    <mergeCell ref="A345:C345"/>
    <mergeCell ref="A346:C346"/>
    <mergeCell ref="A387:C387"/>
    <mergeCell ref="A350:C350"/>
    <mergeCell ref="A347:C347"/>
    <mergeCell ref="A348:C348"/>
    <mergeCell ref="A351:C351"/>
    <mergeCell ref="A178:C178"/>
    <mergeCell ref="A174:C174"/>
    <mergeCell ref="A175:C175"/>
    <mergeCell ref="A139:C139"/>
    <mergeCell ref="A140:C140"/>
    <mergeCell ref="A141:C141"/>
    <mergeCell ref="A108:C108"/>
    <mergeCell ref="A112:C112"/>
    <mergeCell ref="A167:C167"/>
    <mergeCell ref="A144:C144"/>
    <mergeCell ref="A155:C155"/>
    <mergeCell ref="A166:C166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24:C24"/>
    <mergeCell ref="A93:C93"/>
    <mergeCell ref="A94:C94"/>
    <mergeCell ref="A95:C95"/>
    <mergeCell ref="A96:C96"/>
    <mergeCell ref="A97:C97"/>
    <mergeCell ref="A133:C133"/>
    <mergeCell ref="A81:C81"/>
    <mergeCell ref="A29:C29"/>
    <mergeCell ref="A30:C30"/>
    <mergeCell ref="A31:C31"/>
    <mergeCell ref="A32:C32"/>
    <mergeCell ref="A33:C33"/>
    <mergeCell ref="A68:C68"/>
    <mergeCell ref="A52:C52"/>
    <mergeCell ref="A67:C67"/>
    <mergeCell ref="A83:C83"/>
    <mergeCell ref="A84:C84"/>
    <mergeCell ref="A85:C85"/>
    <mergeCell ref="A69:C69"/>
    <mergeCell ref="A77:C77"/>
    <mergeCell ref="A147:C147"/>
    <mergeCell ref="A142:C142"/>
    <mergeCell ref="A143:C143"/>
    <mergeCell ref="A146:C146"/>
    <mergeCell ref="A17:C17"/>
    <mergeCell ref="A19:C19"/>
    <mergeCell ref="A20:C20"/>
    <mergeCell ref="A21:C21"/>
    <mergeCell ref="A22:C22"/>
    <mergeCell ref="A23:C23"/>
    <mergeCell ref="A92:C92"/>
    <mergeCell ref="A91:C91"/>
    <mergeCell ref="A59:C59"/>
    <mergeCell ref="A60:C60"/>
    <mergeCell ref="A61:C61"/>
    <mergeCell ref="A62:C62"/>
    <mergeCell ref="A63:C63"/>
    <mergeCell ref="A64:C64"/>
    <mergeCell ref="A65:C65"/>
    <mergeCell ref="A66:C66"/>
    <mergeCell ref="A50:C50"/>
    <mergeCell ref="A51:C51"/>
    <mergeCell ref="A53:C53"/>
    <mergeCell ref="A54:C54"/>
    <mergeCell ref="A55:C55"/>
    <mergeCell ref="A56:C56"/>
    <mergeCell ref="A57:C57"/>
    <mergeCell ref="A58:C58"/>
    <mergeCell ref="A403:C403"/>
    <mergeCell ref="A393:C393"/>
    <mergeCell ref="A397:C397"/>
    <mergeCell ref="A401:C401"/>
    <mergeCell ref="A318:C318"/>
    <mergeCell ref="A367:C367"/>
    <mergeCell ref="A368:C368"/>
    <mergeCell ref="A353:C353"/>
    <mergeCell ref="A352:C352"/>
    <mergeCell ref="A399:C399"/>
    <mergeCell ref="A400:C400"/>
    <mergeCell ref="A394:C394"/>
    <mergeCell ref="A395:C395"/>
    <mergeCell ref="A396:C396"/>
    <mergeCell ref="A358:C358"/>
    <mergeCell ref="A391:C391"/>
    <mergeCell ref="A392:C392"/>
    <mergeCell ref="A332:C332"/>
    <mergeCell ref="A336:C336"/>
    <mergeCell ref="A333:C333"/>
    <mergeCell ref="A334:C334"/>
    <mergeCell ref="A335:C335"/>
    <mergeCell ref="A389:C389"/>
    <mergeCell ref="A398:C398"/>
    <mergeCell ref="A402:C402"/>
    <mergeCell ref="A275:C275"/>
    <mergeCell ref="A276:C276"/>
    <mergeCell ref="A277:C277"/>
    <mergeCell ref="A305:C305"/>
    <mergeCell ref="A306:C306"/>
    <mergeCell ref="A316:C316"/>
    <mergeCell ref="A312:C312"/>
    <mergeCell ref="A286:C286"/>
    <mergeCell ref="A287:C287"/>
    <mergeCell ref="A288:C288"/>
    <mergeCell ref="A289:C289"/>
    <mergeCell ref="A290:C290"/>
    <mergeCell ref="A291:C291"/>
    <mergeCell ref="A292:C292"/>
    <mergeCell ref="A294:C294"/>
    <mergeCell ref="A369:C369"/>
    <mergeCell ref="A371:C371"/>
    <mergeCell ref="A372:C372"/>
    <mergeCell ref="A340:C340"/>
    <mergeCell ref="A341:C341"/>
    <mergeCell ref="A342:C342"/>
    <mergeCell ref="A344:C344"/>
    <mergeCell ref="A384:C384"/>
    <mergeCell ref="A247:C247"/>
    <mergeCell ref="A270:C270"/>
    <mergeCell ref="A258:C258"/>
    <mergeCell ref="A259:C259"/>
    <mergeCell ref="A257:C257"/>
    <mergeCell ref="A262:C262"/>
    <mergeCell ref="A263:C263"/>
    <mergeCell ref="A264:C264"/>
    <mergeCell ref="A298:C298"/>
    <mergeCell ref="A295:C295"/>
    <mergeCell ref="A296:C296"/>
    <mergeCell ref="A273:C273"/>
    <mergeCell ref="A267:C267"/>
    <mergeCell ref="A260:C260"/>
    <mergeCell ref="A261:C261"/>
    <mergeCell ref="A280:C280"/>
    <mergeCell ref="A284:C284"/>
    <mergeCell ref="A70:C70"/>
    <mergeCell ref="A357:C357"/>
    <mergeCell ref="A364:C364"/>
    <mergeCell ref="A79:C79"/>
    <mergeCell ref="A80:C80"/>
    <mergeCell ref="A82:C82"/>
    <mergeCell ref="A75:C75"/>
    <mergeCell ref="A76:C76"/>
    <mergeCell ref="A71:C71"/>
    <mergeCell ref="A72:C72"/>
    <mergeCell ref="A73:C73"/>
    <mergeCell ref="A74:C74"/>
    <mergeCell ref="A78:C78"/>
    <mergeCell ref="A211:C211"/>
    <mergeCell ref="A217:C217"/>
    <mergeCell ref="A127:C127"/>
    <mergeCell ref="A128:C128"/>
    <mergeCell ref="A129:C129"/>
    <mergeCell ref="A329:C329"/>
    <mergeCell ref="A330:C330"/>
    <mergeCell ref="A233:C233"/>
    <mergeCell ref="A234:C234"/>
    <mergeCell ref="A216:C216"/>
    <mergeCell ref="A235:C235"/>
    <mergeCell ref="A265:C265"/>
    <mergeCell ref="A375:C375"/>
    <mergeCell ref="A376:C376"/>
    <mergeCell ref="A361:C361"/>
    <mergeCell ref="A362:C362"/>
    <mergeCell ref="A363:C363"/>
    <mergeCell ref="A366:C366"/>
    <mergeCell ref="A374:C374"/>
    <mergeCell ref="A373:C373"/>
    <mergeCell ref="A359:C359"/>
    <mergeCell ref="A355:C355"/>
    <mergeCell ref="A354:C354"/>
    <mergeCell ref="A314:C314"/>
    <mergeCell ref="A315:C315"/>
    <mergeCell ref="A321:C321"/>
    <mergeCell ref="A326:C326"/>
    <mergeCell ref="A337:C337"/>
    <mergeCell ref="A328:C328"/>
    <mergeCell ref="A338:C338"/>
    <mergeCell ref="A324:C324"/>
    <mergeCell ref="A331:C331"/>
    <mergeCell ref="A311:C311"/>
    <mergeCell ref="A308:C308"/>
    <mergeCell ref="A310:C310"/>
    <mergeCell ref="A215:C215"/>
    <mergeCell ref="A232:C232"/>
    <mergeCell ref="A225:C225"/>
    <mergeCell ref="A218:C218"/>
    <mergeCell ref="A226:C226"/>
    <mergeCell ref="A227:C227"/>
    <mergeCell ref="A219:C219"/>
    <mergeCell ref="A220:C220"/>
    <mergeCell ref="A221:C221"/>
    <mergeCell ref="A222:C222"/>
    <mergeCell ref="A223:C223"/>
    <mergeCell ref="A224:C224"/>
    <mergeCell ref="A117:C117"/>
    <mergeCell ref="A118:C118"/>
    <mergeCell ref="A119:C119"/>
    <mergeCell ref="A120:C120"/>
    <mergeCell ref="A121:C121"/>
    <mergeCell ref="A122:C122"/>
    <mergeCell ref="A123:C123"/>
    <mergeCell ref="A185:C185"/>
    <mergeCell ref="A149:C149"/>
    <mergeCell ref="A150:C150"/>
    <mergeCell ref="A151:C151"/>
    <mergeCell ref="A152:C152"/>
    <mergeCell ref="A180:C180"/>
    <mergeCell ref="A153:C153"/>
    <mergeCell ref="A183:C183"/>
    <mergeCell ref="A184:C184"/>
    <mergeCell ref="A173:C173"/>
    <mergeCell ref="A159:C159"/>
    <mergeCell ref="A160:C160"/>
    <mergeCell ref="A148:C148"/>
    <mergeCell ref="A179:C179"/>
    <mergeCell ref="A154:C154"/>
    <mergeCell ref="A176:C176"/>
    <mergeCell ref="A177:C177"/>
    <mergeCell ref="A39:C39"/>
    <mergeCell ref="A12:C12"/>
    <mergeCell ref="A13:C13"/>
    <mergeCell ref="A14:C14"/>
    <mergeCell ref="A15:C15"/>
    <mergeCell ref="A16:C16"/>
    <mergeCell ref="A18:C18"/>
    <mergeCell ref="A132:C132"/>
    <mergeCell ref="A98:C98"/>
    <mergeCell ref="A99:C99"/>
    <mergeCell ref="A100:C100"/>
    <mergeCell ref="A101:C101"/>
    <mergeCell ref="A104:C104"/>
    <mergeCell ref="A105:C105"/>
    <mergeCell ref="A102:C102"/>
    <mergeCell ref="A103:C103"/>
    <mergeCell ref="A109:C109"/>
    <mergeCell ref="A125:C125"/>
    <mergeCell ref="A126:C126"/>
    <mergeCell ref="A110:C110"/>
    <mergeCell ref="A111:C111"/>
    <mergeCell ref="A114:C114"/>
    <mergeCell ref="A115:C115"/>
    <mergeCell ref="A116:C116"/>
    <mergeCell ref="A246:C246"/>
    <mergeCell ref="A285:C285"/>
    <mergeCell ref="A249:C249"/>
    <mergeCell ref="A250:C250"/>
    <mergeCell ref="A251:C251"/>
    <mergeCell ref="A252:C252"/>
    <mergeCell ref="A272:C272"/>
    <mergeCell ref="A1:I1"/>
    <mergeCell ref="A3:I3"/>
    <mergeCell ref="A5:C5"/>
    <mergeCell ref="A47:C47"/>
    <mergeCell ref="A48:C48"/>
    <mergeCell ref="A49:C49"/>
    <mergeCell ref="A6:C6"/>
    <mergeCell ref="A7:C7"/>
    <mergeCell ref="A8:C8"/>
    <mergeCell ref="A9:C9"/>
    <mergeCell ref="A10:C10"/>
    <mergeCell ref="A11:C11"/>
    <mergeCell ref="A34:C34"/>
    <mergeCell ref="A35:C35"/>
    <mergeCell ref="A36:C36"/>
    <mergeCell ref="A37:C37"/>
    <mergeCell ref="A38:C38"/>
    <mergeCell ref="A271:C271"/>
    <mergeCell ref="A299:C299"/>
    <mergeCell ref="A303:C303"/>
    <mergeCell ref="A274:C274"/>
    <mergeCell ref="A278:C278"/>
    <mergeCell ref="A279:C279"/>
    <mergeCell ref="A281:C281"/>
    <mergeCell ref="A282:C282"/>
    <mergeCell ref="A283:C283"/>
    <mergeCell ref="A89:C89"/>
    <mergeCell ref="A130:C130"/>
    <mergeCell ref="A131:C131"/>
    <mergeCell ref="A199:C199"/>
    <mergeCell ref="A181:C181"/>
    <mergeCell ref="A182:C182"/>
    <mergeCell ref="A237:C237"/>
    <mergeCell ref="A268:C268"/>
    <mergeCell ref="A269:C269"/>
    <mergeCell ref="A254:C254"/>
    <mergeCell ref="A255:C255"/>
    <mergeCell ref="A256:C256"/>
    <mergeCell ref="A238:C238"/>
    <mergeCell ref="A240:C240"/>
    <mergeCell ref="A228:C228"/>
    <mergeCell ref="A229:C229"/>
    <mergeCell ref="A230:C230"/>
    <mergeCell ref="A231:C231"/>
    <mergeCell ref="A248:C248"/>
    <mergeCell ref="A236:C236"/>
    <mergeCell ref="A241:C241"/>
    <mergeCell ref="A253:C253"/>
    <mergeCell ref="A242:C242"/>
    <mergeCell ref="A245:C245"/>
    <mergeCell ref="A214:C214"/>
    <mergeCell ref="A190:C190"/>
    <mergeCell ref="A194:C194"/>
    <mergeCell ref="A195:C195"/>
    <mergeCell ref="A196:C196"/>
    <mergeCell ref="A197:C197"/>
    <mergeCell ref="A25:C25"/>
    <mergeCell ref="A26:C26"/>
    <mergeCell ref="A27:C27"/>
    <mergeCell ref="A28:C28"/>
    <mergeCell ref="A205:C205"/>
    <mergeCell ref="A45:C45"/>
    <mergeCell ref="A46:C46"/>
    <mergeCell ref="A134:C134"/>
    <mergeCell ref="A135:C135"/>
    <mergeCell ref="A136:C136"/>
    <mergeCell ref="A137:C137"/>
    <mergeCell ref="A138:C138"/>
    <mergeCell ref="A124:C124"/>
    <mergeCell ref="A106:C106"/>
    <mergeCell ref="A107:C107"/>
    <mergeCell ref="A86:C86"/>
    <mergeCell ref="A87:C87"/>
    <mergeCell ref="A88:C88"/>
    <mergeCell ref="A186:C186"/>
    <mergeCell ref="A187:C187"/>
    <mergeCell ref="A188:C188"/>
    <mergeCell ref="A198:C198"/>
    <mergeCell ref="A191:C191"/>
    <mergeCell ref="A192:C192"/>
    <mergeCell ref="A208:C208"/>
    <mergeCell ref="A209:C209"/>
    <mergeCell ref="A213:C213"/>
    <mergeCell ref="A212:C212"/>
    <mergeCell ref="A206:C206"/>
    <mergeCell ref="A207:C207"/>
    <mergeCell ref="A193:C193"/>
    <mergeCell ref="A189:C189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2" manualBreakCount="2">
    <brk id="231" max="13" man="1"/>
    <brk id="425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7" sqref="D7:F7"/>
    </sheetView>
  </sheetViews>
  <sheetFormatPr defaultRowHeight="15" x14ac:dyDescent="0.25"/>
  <cols>
    <col min="1" max="1" width="31.5703125" customWidth="1"/>
    <col min="2" max="2" width="14.85546875" customWidth="1"/>
    <col min="3" max="3" width="13.85546875" customWidth="1"/>
    <col min="4" max="4" width="13.5703125" customWidth="1"/>
    <col min="5" max="5" width="14.140625" customWidth="1"/>
    <col min="6" max="6" width="18.42578125" customWidth="1"/>
  </cols>
  <sheetData>
    <row r="1" spans="1:6" ht="32.25" customHeight="1" x14ac:dyDescent="0.25">
      <c r="A1" s="300" t="s">
        <v>271</v>
      </c>
      <c r="B1" s="300"/>
      <c r="C1" s="300"/>
      <c r="D1" s="300"/>
      <c r="E1" s="300"/>
      <c r="F1" s="300"/>
    </row>
    <row r="2" spans="1:6" ht="18" x14ac:dyDescent="0.25">
      <c r="A2" s="161"/>
      <c r="B2" s="161"/>
      <c r="C2" s="161"/>
      <c r="D2" s="161"/>
      <c r="E2" s="161"/>
      <c r="F2" s="161"/>
    </row>
    <row r="3" spans="1:6" ht="15.75" x14ac:dyDescent="0.25">
      <c r="A3" s="300" t="s">
        <v>33</v>
      </c>
      <c r="B3" s="300"/>
      <c r="C3" s="300"/>
      <c r="D3" s="300"/>
      <c r="E3" s="300"/>
      <c r="F3" s="300"/>
    </row>
    <row r="4" spans="1:6" ht="18" x14ac:dyDescent="0.25">
      <c r="A4" s="161"/>
      <c r="B4" s="161"/>
      <c r="C4" s="161"/>
      <c r="D4" s="161"/>
      <c r="E4" s="162"/>
      <c r="F4" s="162"/>
    </row>
    <row r="5" spans="1:6" ht="15.75" x14ac:dyDescent="0.25">
      <c r="A5" s="300" t="s">
        <v>272</v>
      </c>
      <c r="B5" s="300"/>
      <c r="C5" s="300"/>
      <c r="D5" s="300"/>
      <c r="E5" s="300"/>
      <c r="F5" s="300"/>
    </row>
    <row r="6" spans="1:6" ht="18" x14ac:dyDescent="0.25">
      <c r="A6" s="161"/>
      <c r="B6" s="161"/>
      <c r="C6" s="161"/>
      <c r="D6" s="161"/>
      <c r="E6" s="162"/>
      <c r="F6" s="162"/>
    </row>
    <row r="7" spans="1:6" ht="25.5" x14ac:dyDescent="0.25">
      <c r="A7" s="170" t="s">
        <v>273</v>
      </c>
      <c r="B7" s="170" t="s">
        <v>245</v>
      </c>
      <c r="C7" s="171" t="s">
        <v>274</v>
      </c>
      <c r="D7" s="171" t="s">
        <v>275</v>
      </c>
      <c r="E7" s="171" t="s">
        <v>276</v>
      </c>
      <c r="F7" s="171" t="s">
        <v>277</v>
      </c>
    </row>
    <row r="8" spans="1:6" ht="25.5" x14ac:dyDescent="0.25">
      <c r="A8" s="166" t="s">
        <v>278</v>
      </c>
      <c r="B8" s="163"/>
      <c r="C8" s="164"/>
      <c r="D8" s="164"/>
      <c r="E8" s="164"/>
      <c r="F8" s="164"/>
    </row>
    <row r="9" spans="1:6" x14ac:dyDescent="0.25">
      <c r="A9" s="166" t="s">
        <v>279</v>
      </c>
      <c r="B9" s="163"/>
      <c r="C9" s="164"/>
      <c r="D9" s="164"/>
      <c r="E9" s="164"/>
      <c r="F9" s="164"/>
    </row>
    <row r="10" spans="1:6" x14ac:dyDescent="0.25">
      <c r="A10" s="168" t="s">
        <v>280</v>
      </c>
      <c r="B10" s="163"/>
      <c r="C10" s="164"/>
      <c r="D10" s="164"/>
      <c r="E10" s="164"/>
      <c r="F10" s="165"/>
    </row>
    <row r="11" spans="1:6" ht="38.25" x14ac:dyDescent="0.25">
      <c r="A11" s="166" t="s">
        <v>281</v>
      </c>
      <c r="B11" s="163"/>
      <c r="C11" s="164"/>
      <c r="D11" s="164"/>
      <c r="E11" s="164"/>
      <c r="F11" s="164"/>
    </row>
    <row r="12" spans="1:6" ht="25.5" x14ac:dyDescent="0.25">
      <c r="A12" s="169" t="s">
        <v>282</v>
      </c>
      <c r="B12" s="163"/>
      <c r="C12" s="164"/>
      <c r="D12" s="164"/>
      <c r="E12" s="164"/>
      <c r="F12" s="164"/>
    </row>
    <row r="13" spans="1:6" x14ac:dyDescent="0.25">
      <c r="A13" s="173" t="s">
        <v>283</v>
      </c>
      <c r="B13" s="163"/>
      <c r="C13" s="164"/>
      <c r="D13" s="164"/>
      <c r="E13" s="164"/>
      <c r="F13" s="164"/>
    </row>
    <row r="14" spans="1:6" x14ac:dyDescent="0.25">
      <c r="A14" s="169"/>
      <c r="B14" s="163"/>
      <c r="C14" s="164"/>
      <c r="D14" s="164"/>
      <c r="E14" s="164"/>
      <c r="F14" s="164"/>
    </row>
    <row r="15" spans="1:6" ht="25.5" x14ac:dyDescent="0.25">
      <c r="A15" s="166" t="s">
        <v>284</v>
      </c>
      <c r="B15" s="163"/>
      <c r="C15" s="164"/>
      <c r="D15" s="164"/>
      <c r="E15" s="164"/>
      <c r="F15" s="164"/>
    </row>
    <row r="16" spans="1:6" x14ac:dyDescent="0.25">
      <c r="A16" s="172" t="s">
        <v>279</v>
      </c>
      <c r="B16" s="163"/>
      <c r="C16" s="164"/>
      <c r="D16" s="164"/>
      <c r="E16" s="164"/>
      <c r="F16" s="164"/>
    </row>
    <row r="17" spans="1:6" x14ac:dyDescent="0.25">
      <c r="A17" s="168" t="s">
        <v>280</v>
      </c>
      <c r="B17" s="163"/>
      <c r="C17" s="164"/>
      <c r="D17" s="164"/>
      <c r="E17" s="164"/>
      <c r="F17" s="165"/>
    </row>
    <row r="18" spans="1:6" ht="25.5" x14ac:dyDescent="0.25">
      <c r="A18" s="172" t="s">
        <v>285</v>
      </c>
      <c r="B18" s="163"/>
      <c r="C18" s="164"/>
      <c r="D18" s="164"/>
      <c r="E18" s="164"/>
      <c r="F18" s="165"/>
    </row>
    <row r="19" spans="1:6" x14ac:dyDescent="0.25">
      <c r="A19" s="168" t="s">
        <v>286</v>
      </c>
      <c r="B19" s="163"/>
      <c r="C19" s="164"/>
      <c r="D19" s="164"/>
      <c r="E19" s="164"/>
      <c r="F19" s="165"/>
    </row>
    <row r="20" spans="1:6" x14ac:dyDescent="0.25">
      <c r="A20" s="174" t="s">
        <v>283</v>
      </c>
      <c r="B20" s="163"/>
      <c r="C20" s="164"/>
      <c r="D20" s="164"/>
      <c r="E20" s="164"/>
      <c r="F20" s="165"/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 EUR</vt:lpstr>
      <vt:lpstr> Račun prihoda i rashoda</vt:lpstr>
      <vt:lpstr>Prihodi i rashodi- izvori fin</vt:lpstr>
      <vt:lpstr>Rashodi prema funkcijskoj kl</vt:lpstr>
      <vt:lpstr>Račun financ. prema ekon.kl.</vt:lpstr>
      <vt:lpstr>POSEBNI DIO</vt:lpstr>
      <vt:lpstr>Rač.financ.prema izvorima</vt:lpstr>
      <vt:lpstr>' Račun prihoda i rashoda'!Podrucje_ispisa</vt:lpstr>
      <vt:lpstr>'POSEBNI DIO'!Podrucje_ispisa</vt:lpstr>
      <vt:lpstr>'Račun financ. prema ekon.kl.'!Podrucje_ispisa</vt:lpstr>
      <vt:lpstr>'Rashodi prema funkcijskoj kl'!Podrucje_ispisa</vt:lpstr>
      <vt:lpstr>'SAŽETAK EUR'!Podrucje_ispisa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Katarina</cp:lastModifiedBy>
  <cp:lastPrinted>2025-10-20T09:21:45Z</cp:lastPrinted>
  <dcterms:created xsi:type="dcterms:W3CDTF">2022-08-12T12:51:27Z</dcterms:created>
  <dcterms:modified xsi:type="dcterms:W3CDTF">2026-02-13T10:28:14Z</dcterms:modified>
</cp:coreProperties>
</file>